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masah\Dropbox\クラレボ（Cloud-Revo）\クラウドサービス資料\T-4OO\"/>
    </mc:Choice>
  </mc:AlternateContent>
  <xr:revisionPtr revIDLastSave="0" documentId="13_ncr:1_{F9DDB989-C9A0-4E78-9B20-A90A51B2A7DE}" xr6:coauthVersionLast="40" xr6:coauthVersionMax="40" xr10:uidLastSave="{00000000-0000-0000-0000-000000000000}"/>
  <bookViews>
    <workbookView xWindow="-110" yWindow="-110" windowWidth="19420" windowHeight="11620" xr2:uid="{00000000-000D-0000-FFFF-FFFF00000000}"/>
  </bookViews>
  <sheets>
    <sheet name="見積書" sheetId="1" r:id="rId1"/>
    <sheet name="申込書" sheetId="4" r:id="rId2"/>
    <sheet name="触るな" sheetId="3" state="hidden" r:id="rId3"/>
  </sheets>
  <definedNames>
    <definedName name="【アカウント】">触るな!$A$2:$A$8</definedName>
    <definedName name="【オプション】">触るな!$A$12:$A$42</definedName>
    <definedName name="【月】">触るな!$A$50:$A$62</definedName>
    <definedName name="【日】">触るな!$A$65:$A$9349</definedName>
    <definedName name="【年】">触るな!$A$44:$A$47</definedName>
    <definedName name="_xlnm.Print_Area" localSheetId="0">見積書!$A$1:$E$50</definedName>
    <definedName name="_xlnm.Print_Area" localSheetId="1">申込書!$A$4:$D$45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1" l="1"/>
  <c r="E31" i="1"/>
  <c r="D31" i="1"/>
  <c r="B30" i="4" l="1"/>
  <c r="D29" i="4"/>
  <c r="K17" i="1"/>
  <c r="D32" i="1" s="1"/>
  <c r="D30" i="4" s="1"/>
  <c r="A29" i="4"/>
  <c r="A28" i="4"/>
  <c r="H35" i="4"/>
  <c r="H33" i="4"/>
  <c r="C38" i="1"/>
  <c r="A38" i="1"/>
  <c r="E32" i="1" l="1"/>
  <c r="K18" i="1"/>
  <c r="K19" i="1" s="1"/>
  <c r="K20" i="1" s="1"/>
  <c r="K21" i="1" s="1"/>
  <c r="K22" i="1" s="1"/>
  <c r="K23" i="1" s="1"/>
  <c r="K24" i="1" s="1"/>
  <c r="K25" i="1" s="1"/>
  <c r="C29" i="4"/>
  <c r="C30" i="4"/>
  <c r="A34" i="4"/>
  <c r="B29" i="4" l="1"/>
  <c r="A12" i="4"/>
  <c r="C20" i="4"/>
  <c r="C19" i="4"/>
  <c r="C8" i="4"/>
  <c r="B28" i="4"/>
  <c r="C16" i="4"/>
  <c r="C15" i="4"/>
  <c r="A36" i="4" l="1"/>
  <c r="B36" i="4"/>
  <c r="D28" i="4"/>
  <c r="C28" i="4" s="1"/>
  <c r="E30" i="1"/>
  <c r="D30" i="1" s="1"/>
  <c r="C14" i="4"/>
  <c r="A13" i="4" l="1"/>
  <c r="C18" i="4" l="1"/>
  <c r="C17" i="4"/>
  <c r="D43" i="4" l="1"/>
  <c r="D42" i="4"/>
  <c r="D3" i="1"/>
  <c r="E34" i="1"/>
  <c r="A24" i="4"/>
  <c r="A30" i="4"/>
  <c r="A31" i="4"/>
  <c r="B31" i="4"/>
  <c r="D31" i="4" s="1"/>
  <c r="C31" i="4"/>
  <c r="A32" i="4"/>
  <c r="B32" i="4"/>
  <c r="D32" i="4"/>
  <c r="C32" i="4"/>
  <c r="E40" i="1" l="1"/>
  <c r="E41" i="1" s="1"/>
  <c r="E42" i="1" l="1"/>
  <c r="D40" i="4" s="1"/>
  <c r="D39" i="4"/>
  <c r="D38" i="4"/>
  <c r="E26" i="1" l="1"/>
  <c r="D25" i="4" s="1"/>
</calcChain>
</file>

<file path=xl/sharedStrings.xml><?xml version="1.0" encoding="utf-8"?>
<sst xmlns="http://schemas.openxmlformats.org/spreadsheetml/2006/main" count="137" uniqueCount="119">
  <si>
    <t>下記の通り御見積り致しますので、御検討の程宜しくお願い申し上げます。</t>
    <rPh sb="5" eb="8">
      <t>オミツモ</t>
    </rPh>
    <rPh sb="9" eb="10">
      <t>イタ</t>
    </rPh>
    <rPh sb="21" eb="22">
      <t>ヨロ</t>
    </rPh>
    <phoneticPr fontId="2"/>
  </si>
  <si>
    <t>内訳</t>
    <rPh sb="0" eb="2">
      <t>ウチワケ</t>
    </rPh>
    <phoneticPr fontId="2"/>
  </si>
  <si>
    <t>単価</t>
    <rPh sb="0" eb="2">
      <t>タンカ</t>
    </rPh>
    <phoneticPr fontId="2"/>
  </si>
  <si>
    <t>数量</t>
    <rPh sb="0" eb="2">
      <t>スウリョウ</t>
    </rPh>
    <phoneticPr fontId="2"/>
  </si>
  <si>
    <t>小計</t>
    <rPh sb="0" eb="2">
      <t>ショウケイ</t>
    </rPh>
    <phoneticPr fontId="2"/>
  </si>
  <si>
    <t>消費税</t>
    <rPh sb="0" eb="3">
      <t>ショウヒゼイ</t>
    </rPh>
    <phoneticPr fontId="2"/>
  </si>
  <si>
    <t>合計</t>
    <rPh sb="0" eb="2">
      <t>ゴウケイ</t>
    </rPh>
    <phoneticPr fontId="2"/>
  </si>
  <si>
    <t>御見積書</t>
    <rPh sb="0" eb="4">
      <t>オミツモリショ</t>
    </rPh>
    <phoneticPr fontId="2"/>
  </si>
  <si>
    <t>平素は、格段の御引き立てを賜り厚く御礼申し上げます。</t>
    <rPh sb="13" eb="14">
      <t>タマワ</t>
    </rPh>
    <phoneticPr fontId="2"/>
  </si>
  <si>
    <t>御見積金額</t>
    <rPh sb="0" eb="3">
      <t>オミツモリ</t>
    </rPh>
    <rPh sb="3" eb="5">
      <t>キンガク</t>
    </rPh>
    <phoneticPr fontId="2"/>
  </si>
  <si>
    <t>御見積金額合計：</t>
    <rPh sb="0" eb="3">
      <t>オミツモリ</t>
    </rPh>
    <rPh sb="3" eb="5">
      <t>キンガク</t>
    </rPh>
    <rPh sb="5" eb="7">
      <t>ゴウケイ</t>
    </rPh>
    <phoneticPr fontId="2"/>
  </si>
  <si>
    <t>申込書</t>
    <rPh sb="0" eb="3">
      <t>モウシコミショ</t>
    </rPh>
    <phoneticPr fontId="2"/>
  </si>
  <si>
    <t>貴社名：</t>
    <rPh sb="0" eb="2">
      <t>キシャ</t>
    </rPh>
    <rPh sb="2" eb="3">
      <t>メイ</t>
    </rPh>
    <phoneticPr fontId="2"/>
  </si>
  <si>
    <t>御住所：</t>
    <rPh sb="0" eb="1">
      <t>ゴ</t>
    </rPh>
    <rPh sb="1" eb="3">
      <t>ジュウショ</t>
    </rPh>
    <phoneticPr fontId="2"/>
  </si>
  <si>
    <t>御担当部署：</t>
    <rPh sb="0" eb="1">
      <t>ゴ</t>
    </rPh>
    <rPh sb="1" eb="3">
      <t>タントウ</t>
    </rPh>
    <rPh sb="3" eb="5">
      <t>ブショ</t>
    </rPh>
    <phoneticPr fontId="2"/>
  </si>
  <si>
    <t>御担当者様：</t>
    <rPh sb="0" eb="1">
      <t>ゴ</t>
    </rPh>
    <rPh sb="1" eb="5">
      <t>タントウシャサマ</t>
    </rPh>
    <phoneticPr fontId="2"/>
  </si>
  <si>
    <t>様</t>
    <rPh sb="0" eb="1">
      <t>サマ</t>
    </rPh>
    <phoneticPr fontId="2"/>
  </si>
  <si>
    <t>担当者からアカウント発行者への申送り事項</t>
    <rPh sb="0" eb="3">
      <t>タントウシャ</t>
    </rPh>
    <rPh sb="10" eb="12">
      <t>ハッコウ</t>
    </rPh>
    <rPh sb="12" eb="13">
      <t>シャ</t>
    </rPh>
    <rPh sb="15" eb="17">
      <t>モウシオク</t>
    </rPh>
    <rPh sb="18" eb="20">
      <t>ジコウ</t>
    </rPh>
    <phoneticPr fontId="2"/>
  </si>
  <si>
    <t>メモ欄</t>
    <rPh sb="2" eb="3">
      <t>ラン</t>
    </rPh>
    <phoneticPr fontId="2"/>
  </si>
  <si>
    <t>【アカウント】</t>
    <phoneticPr fontId="2"/>
  </si>
  <si>
    <t>アカウント（無期限B）</t>
    <rPh sb="6" eb="9">
      <t>ムキゲン</t>
    </rPh>
    <phoneticPr fontId="2"/>
  </si>
  <si>
    <t>アカウント（無期限L）</t>
    <rPh sb="6" eb="9">
      <t>ムキゲン</t>
    </rPh>
    <phoneticPr fontId="2"/>
  </si>
  <si>
    <t>アカウント（無期限：移行）</t>
    <rPh sb="6" eb="9">
      <t>ムキゲン</t>
    </rPh>
    <rPh sb="10" eb="12">
      <t>イコウ</t>
    </rPh>
    <phoneticPr fontId="2"/>
  </si>
  <si>
    <t>アカウント（その他）</t>
    <rPh sb="8" eb="9">
      <t>タ</t>
    </rPh>
    <phoneticPr fontId="2"/>
  </si>
  <si>
    <t>【オプション】</t>
    <phoneticPr fontId="2"/>
  </si>
  <si>
    <t>←アカウント</t>
    <phoneticPr fontId="2"/>
  </si>
  <si>
    <t>←オプション</t>
    <phoneticPr fontId="2"/>
  </si>
  <si>
    <t>全文翻訳：HB（24万W）キャンペーン71.5</t>
    <rPh sb="0" eb="2">
      <t>ゼンブン</t>
    </rPh>
    <rPh sb="2" eb="4">
      <t>ホンヤク</t>
    </rPh>
    <rPh sb="10" eb="11">
      <t>マン</t>
    </rPh>
    <phoneticPr fontId="2"/>
  </si>
  <si>
    <t>リライト付：HB（25000W）キャンペーン50</t>
    <rPh sb="4" eb="5">
      <t>ツキ</t>
    </rPh>
    <phoneticPr fontId="2"/>
  </si>
  <si>
    <t>全文翻訳：B（36万W）キャンペーン55</t>
    <rPh sb="0" eb="2">
      <t>ゼンブン</t>
    </rPh>
    <rPh sb="2" eb="4">
      <t>ホンヤク</t>
    </rPh>
    <rPh sb="9" eb="10">
      <t>マン</t>
    </rPh>
    <phoneticPr fontId="2"/>
  </si>
  <si>
    <t>リライト付：B（25000W）キャンペーン30</t>
    <rPh sb="4" eb="5">
      <t>ツキ</t>
    </rPh>
    <phoneticPr fontId="2"/>
  </si>
  <si>
    <t>全文翻訳：HL（2万W）キャンペーン20</t>
    <rPh sb="0" eb="2">
      <t>ゼンブン</t>
    </rPh>
    <rPh sb="2" eb="4">
      <t>ホンヤク</t>
    </rPh>
    <rPh sb="9" eb="10">
      <t>マン</t>
    </rPh>
    <phoneticPr fontId="2"/>
  </si>
  <si>
    <t>リライト付：HL（6000W）キャンペーン12</t>
    <rPh sb="4" eb="5">
      <t>ツキ</t>
    </rPh>
    <phoneticPr fontId="2"/>
  </si>
  <si>
    <t>全文翻訳：L（2万W）キャンペーン12</t>
    <rPh sb="0" eb="2">
      <t>ゼンブン</t>
    </rPh>
    <rPh sb="2" eb="4">
      <t>ホンヤク</t>
    </rPh>
    <rPh sb="8" eb="9">
      <t>マン</t>
    </rPh>
    <phoneticPr fontId="2"/>
  </si>
  <si>
    <t>リライト付：L（6000W）キャンペーン12</t>
    <rPh sb="4" eb="5">
      <t>ツキ</t>
    </rPh>
    <phoneticPr fontId="2"/>
  </si>
  <si>
    <t>アカウント登録＋利用ライセンス</t>
    <rPh sb="5" eb="7">
      <t>トウロク</t>
    </rPh>
    <rPh sb="8" eb="10">
      <t>リヨウ</t>
    </rPh>
    <phoneticPr fontId="2"/>
  </si>
  <si>
    <t>アカウント登録＋ライセンス（5万W）</t>
    <rPh sb="5" eb="7">
      <t>トウロク</t>
    </rPh>
    <rPh sb="15" eb="16">
      <t>マン</t>
    </rPh>
    <phoneticPr fontId="2"/>
  </si>
  <si>
    <t>アカウント登録＋ライセンス（特S1）</t>
    <rPh sb="5" eb="7">
      <t>トウロク</t>
    </rPh>
    <rPh sb="14" eb="15">
      <t>トク</t>
    </rPh>
    <phoneticPr fontId="2"/>
  </si>
  <si>
    <t>3ヶ月間ライセンス（9万W)</t>
    <rPh sb="2" eb="3">
      <t>ゲツ</t>
    </rPh>
    <rPh sb="3" eb="4">
      <t>カン</t>
    </rPh>
    <rPh sb="11" eb="12">
      <t>マン</t>
    </rPh>
    <phoneticPr fontId="2"/>
  </si>
  <si>
    <t>12ヶ月ライセンス（36万W)</t>
    <rPh sb="3" eb="4">
      <t>ゲツ</t>
    </rPh>
    <rPh sb="12" eb="13">
      <t>マン</t>
    </rPh>
    <phoneticPr fontId="2"/>
  </si>
  <si>
    <t>ｔｍｐ5万W3M78,750円</t>
    <rPh sb="4" eb="5">
      <t>マン</t>
    </rPh>
    <rPh sb="14" eb="15">
      <t>エン</t>
    </rPh>
    <phoneticPr fontId="2"/>
  </si>
  <si>
    <t>アカウント登録＋利用ライセンス（D15）</t>
    <rPh sb="5" eb="7">
      <t>トウロク</t>
    </rPh>
    <rPh sb="8" eb="10">
      <t>リヨウ</t>
    </rPh>
    <phoneticPr fontId="2"/>
  </si>
  <si>
    <t>アカウント登録＋利用ライセンス（D25）</t>
    <rPh sb="5" eb="7">
      <t>トウロク</t>
    </rPh>
    <rPh sb="8" eb="10">
      <t>リヨウ</t>
    </rPh>
    <phoneticPr fontId="2"/>
  </si>
  <si>
    <t>アカウント登録＋利用ライセンス（D50）</t>
    <rPh sb="5" eb="7">
      <t>トウロク</t>
    </rPh>
    <rPh sb="8" eb="10">
      <t>リヨウ</t>
    </rPh>
    <phoneticPr fontId="2"/>
  </si>
  <si>
    <t>アカウント登録＋ライセンス（KD56）</t>
    <rPh sb="5" eb="7">
      <t>トウロク</t>
    </rPh>
    <phoneticPr fontId="2"/>
  </si>
  <si>
    <t>リライト（11,250W/12M)</t>
    <phoneticPr fontId="2"/>
  </si>
  <si>
    <t>1ヶ月トライアル（3万ワード）</t>
    <rPh sb="2" eb="3">
      <t>ゲツ</t>
    </rPh>
    <rPh sb="10" eb="11">
      <t>マン</t>
    </rPh>
    <phoneticPr fontId="2"/>
  </si>
  <si>
    <t>2ヶ月トライアル（6万ワード）</t>
    <rPh sb="2" eb="3">
      <t>ゲツ</t>
    </rPh>
    <rPh sb="10" eb="11">
      <t>マン</t>
    </rPh>
    <phoneticPr fontId="2"/>
  </si>
  <si>
    <t>3ヶ月トライアル（9万ワード）</t>
    <rPh sb="2" eb="3">
      <t>ゲツ</t>
    </rPh>
    <rPh sb="10" eb="11">
      <t>マン</t>
    </rPh>
    <phoneticPr fontId="2"/>
  </si>
  <si>
    <t>6ヶ月トライアル（18万ワード）</t>
    <rPh sb="2" eb="3">
      <t>ゲツ</t>
    </rPh>
    <rPh sb="11" eb="12">
      <t>マン</t>
    </rPh>
    <phoneticPr fontId="2"/>
  </si>
  <si>
    <t>御体験用ライセンス（4,000）</t>
    <rPh sb="0" eb="1">
      <t>オ</t>
    </rPh>
    <rPh sb="1" eb="3">
      <t>タイケン</t>
    </rPh>
    <rPh sb="3" eb="4">
      <t>ヨウ</t>
    </rPh>
    <phoneticPr fontId="2"/>
  </si>
  <si>
    <t>御体験用ライセンス（1,200）</t>
    <rPh sb="0" eb="1">
      <t>オ</t>
    </rPh>
    <rPh sb="1" eb="3">
      <t>タイケン</t>
    </rPh>
    <rPh sb="3" eb="4">
      <t>ヨウ</t>
    </rPh>
    <phoneticPr fontId="2"/>
  </si>
  <si>
    <t>自動翻訳＋リライト（トライアル）</t>
    <rPh sb="0" eb="2">
      <t>ジドウ</t>
    </rPh>
    <rPh sb="2" eb="4">
      <t>ホンヤク</t>
    </rPh>
    <phoneticPr fontId="2"/>
  </si>
  <si>
    <t>テストプラン（25,000W）</t>
    <phoneticPr fontId="2"/>
  </si>
  <si>
    <t>テストプラン（5,000,000W）</t>
    <phoneticPr fontId="2"/>
  </si>
  <si>
    <t>その他（メモ欄に内容を記載のこと）</t>
    <rPh sb="2" eb="3">
      <t>タ</t>
    </rPh>
    <rPh sb="6" eb="7">
      <t>ラン</t>
    </rPh>
    <rPh sb="8" eb="10">
      <t>ナイヨウ</t>
    </rPh>
    <rPh sb="11" eb="13">
      <t>キサイ</t>
    </rPh>
    <phoneticPr fontId="2"/>
  </si>
  <si>
    <t>【年】</t>
    <rPh sb="1" eb="2">
      <t>ネン</t>
    </rPh>
    <phoneticPr fontId="2"/>
  </si>
  <si>
    <t>【月】</t>
    <rPh sb="1" eb="2">
      <t>ツキ</t>
    </rPh>
    <phoneticPr fontId="2"/>
  </si>
  <si>
    <t>【日】</t>
    <rPh sb="1" eb="2">
      <t>ヒ</t>
    </rPh>
    <phoneticPr fontId="2"/>
  </si>
  <si>
    <t>利用規約を確認の上、以下の通り申込みます。</t>
    <rPh sb="0" eb="2">
      <t>リヨウ</t>
    </rPh>
    <rPh sb="2" eb="4">
      <t>キヤク</t>
    </rPh>
    <rPh sb="5" eb="7">
      <t>カクニン</t>
    </rPh>
    <rPh sb="8" eb="9">
      <t>ウエ</t>
    </rPh>
    <rPh sb="10" eb="12">
      <t>イカ</t>
    </rPh>
    <rPh sb="13" eb="14">
      <t>トオ</t>
    </rPh>
    <rPh sb="15" eb="17">
      <t>モウシコ</t>
    </rPh>
    <phoneticPr fontId="2"/>
  </si>
  <si>
    <t>申込金額　：</t>
    <rPh sb="0" eb="2">
      <t>モウシコ</t>
    </rPh>
    <rPh sb="2" eb="4">
      <t>キンガク</t>
    </rPh>
    <phoneticPr fontId="2"/>
  </si>
  <si>
    <t>申込金額</t>
    <rPh sb="0" eb="2">
      <t>モウシコミ</t>
    </rPh>
    <rPh sb="2" eb="4">
      <t>キンガク</t>
    </rPh>
    <phoneticPr fontId="2"/>
  </si>
  <si>
    <t>小　計</t>
    <rPh sb="0" eb="1">
      <t>ショウ</t>
    </rPh>
    <rPh sb="2" eb="3">
      <t>ケイ</t>
    </rPh>
    <phoneticPr fontId="2"/>
  </si>
  <si>
    <t>合　計</t>
    <rPh sb="0" eb="1">
      <t>ゴウ</t>
    </rPh>
    <rPh sb="2" eb="3">
      <t>ケイ</t>
    </rPh>
    <phoneticPr fontId="2"/>
  </si>
  <si>
    <t>アカウント料</t>
    <rPh sb="5" eb="6">
      <t>リョウ</t>
    </rPh>
    <phoneticPr fontId="2"/>
  </si>
  <si>
    <t>金額手打ち</t>
    <rPh sb="0" eb="2">
      <t>キンガク</t>
    </rPh>
    <rPh sb="2" eb="4">
      <t>テウ</t>
    </rPh>
    <phoneticPr fontId="2"/>
  </si>
  <si>
    <t>利用開始日</t>
    <rPh sb="0" eb="2">
      <t>リヨウ</t>
    </rPh>
    <rPh sb="2" eb="5">
      <t>カイシビ</t>
    </rPh>
    <phoneticPr fontId="2"/>
  </si>
  <si>
    <t>申込日</t>
    <rPh sb="0" eb="2">
      <t>モウシコミ</t>
    </rPh>
    <rPh sb="2" eb="3">
      <t>ビ</t>
    </rPh>
    <phoneticPr fontId="2"/>
  </si>
  <si>
    <t>※日付をご記入下さい。</t>
    <rPh sb="1" eb="3">
      <t>ヒヅケ</t>
    </rPh>
    <rPh sb="5" eb="7">
      <t>キニュウ</t>
    </rPh>
    <rPh sb="7" eb="8">
      <t>クダ</t>
    </rPh>
    <phoneticPr fontId="2"/>
  </si>
  <si>
    <t xml:space="preserve">   最短でお申し込み当日のご指定が可能です。</t>
    <phoneticPr fontId="2"/>
  </si>
  <si>
    <t>お</t>
    <phoneticPr fontId="2"/>
  </si>
  <si>
    <t>＜備考欄に記載すべき内容＞</t>
    <rPh sb="1" eb="3">
      <t>ビコウ</t>
    </rPh>
    <rPh sb="3" eb="4">
      <t>ラン</t>
    </rPh>
    <rPh sb="5" eb="7">
      <t>キサイ</t>
    </rPh>
    <rPh sb="10" eb="12">
      <t>ナイヨウ</t>
    </rPh>
    <phoneticPr fontId="2"/>
  </si>
  <si>
    <t>●熟考申込み（速考英語付き）</t>
    <rPh sb="1" eb="3">
      <t>ジュッコウ</t>
    </rPh>
    <rPh sb="3" eb="5">
      <t>モウシコ</t>
    </rPh>
    <rPh sb="7" eb="9">
      <t>ソッコウ</t>
    </rPh>
    <rPh sb="9" eb="11">
      <t>エイゴ</t>
    </rPh>
    <rPh sb="11" eb="12">
      <t>ツ</t>
    </rPh>
    <phoneticPr fontId="2"/>
  </si>
  <si>
    <t>●速考英語のみ（熟考を申込まない場合）</t>
    <rPh sb="1" eb="3">
      <t>ソッコウ</t>
    </rPh>
    <rPh sb="3" eb="5">
      <t>エイゴ</t>
    </rPh>
    <rPh sb="8" eb="10">
      <t>ジュッコウ</t>
    </rPh>
    <rPh sb="11" eb="13">
      <t>モウシコ</t>
    </rPh>
    <rPh sb="16" eb="18">
      <t>バアイ</t>
    </rPh>
    <phoneticPr fontId="2"/>
  </si>
  <si>
    <t>※ 自動翻訳のスピードオプションのみのご利用になります。</t>
    <rPh sb="2" eb="4">
      <t>ジドウ</t>
    </rPh>
    <rPh sb="4" eb="6">
      <t>ホンヤク</t>
    </rPh>
    <rPh sb="20" eb="22">
      <t>リヨウ</t>
    </rPh>
    <phoneticPr fontId="2"/>
  </si>
  <si>
    <t>※ 自動翻訳「熟考」のスピードオプション（速考-英語）を熟考の有効期限内、無償でご提供いたします。</t>
    <rPh sb="2" eb="4">
      <t>ジドウ</t>
    </rPh>
    <rPh sb="4" eb="6">
      <t>ホンヤク</t>
    </rPh>
    <rPh sb="7" eb="9">
      <t>ジュッコウ</t>
    </rPh>
    <rPh sb="21" eb="23">
      <t>ソッコウ</t>
    </rPh>
    <rPh sb="24" eb="26">
      <t>エイゴ</t>
    </rPh>
    <rPh sb="28" eb="30">
      <t>ジュッコウ</t>
    </rPh>
    <rPh sb="31" eb="33">
      <t>ユウコウ</t>
    </rPh>
    <rPh sb="33" eb="35">
      <t>キゲン</t>
    </rPh>
    <rPh sb="35" eb="36">
      <t>ナイ</t>
    </rPh>
    <rPh sb="37" eb="39">
      <t>ムショウ</t>
    </rPh>
    <rPh sb="41" eb="43">
      <t>テイキョウ</t>
    </rPh>
    <phoneticPr fontId="2"/>
  </si>
  <si>
    <t>※ リライト結果の品質保証およびリライト後のアフターケアはいたしません。</t>
    <phoneticPr fontId="2"/>
  </si>
  <si>
    <t>（消費税内訳）</t>
    <rPh sb="1" eb="4">
      <t>ショウヒゼイ</t>
    </rPh>
    <rPh sb="4" eb="6">
      <t>ウチワケ</t>
    </rPh>
    <phoneticPr fontId="2"/>
  </si>
  <si>
    <t>5％対象分</t>
    <rPh sb="2" eb="4">
      <t>タイショウ</t>
    </rPh>
    <rPh sb="4" eb="5">
      <t>ブン</t>
    </rPh>
    <phoneticPr fontId="2"/>
  </si>
  <si>
    <t>8％対象分</t>
    <rPh sb="2" eb="4">
      <t>タイショウ</t>
    </rPh>
    <rPh sb="4" eb="5">
      <t>ブン</t>
    </rPh>
    <phoneticPr fontId="2"/>
  </si>
  <si>
    <t>●オプションポイント契約あり</t>
    <rPh sb="10" eb="12">
      <t>ケイヤク</t>
    </rPh>
    <phoneticPr fontId="2"/>
  </si>
  <si>
    <t>利用開始日の翌月末日までに上記申込金額を銀行振込にて支払います。</t>
    <rPh sb="0" eb="2">
      <t>リヨウ</t>
    </rPh>
    <rPh sb="2" eb="5">
      <t>カイシビ</t>
    </rPh>
    <rPh sb="6" eb="8">
      <t>ヨクゲツ</t>
    </rPh>
    <rPh sb="8" eb="10">
      <t>マツジツ</t>
    </rPh>
    <rPh sb="13" eb="15">
      <t>ジョウキ</t>
    </rPh>
    <rPh sb="15" eb="17">
      <t>モウシコミ</t>
    </rPh>
    <rPh sb="17" eb="19">
      <t>キンガク</t>
    </rPh>
    <rPh sb="20" eb="22">
      <t>ギンコウ</t>
    </rPh>
    <rPh sb="22" eb="24">
      <t>フリコミ</t>
    </rPh>
    <rPh sb="26" eb="28">
      <t>シハラ</t>
    </rPh>
    <phoneticPr fontId="2"/>
  </si>
  <si>
    <t xml:space="preserve"> </t>
    <phoneticPr fontId="2"/>
  </si>
  <si>
    <t>件名 ： 自動翻訳サービス「T-4OO」</t>
    <rPh sb="0" eb="1">
      <t>ケン</t>
    </rPh>
    <rPh sb="1" eb="2">
      <t>メイ</t>
    </rPh>
    <rPh sb="5" eb="7">
      <t>ジドウ</t>
    </rPh>
    <rPh sb="7" eb="9">
      <t>ホンヤク</t>
    </rPh>
    <phoneticPr fontId="2"/>
  </si>
  <si>
    <t>「T-４ＯＯ」販売代理店</t>
    <rPh sb="7" eb="9">
      <t>ハンバイ</t>
    </rPh>
    <rPh sb="9" eb="12">
      <t>ダイリテン</t>
    </rPh>
    <phoneticPr fontId="2"/>
  </si>
  <si>
    <t>「T-４ＯＯ」 販売元</t>
    <rPh sb="8" eb="10">
      <t>ハンバイ</t>
    </rPh>
    <rPh sb="10" eb="11">
      <t>モト</t>
    </rPh>
    <phoneticPr fontId="2"/>
  </si>
  <si>
    <t>株式会社ロゼッタ</t>
    <rPh sb="0" eb="4">
      <t>カ</t>
    </rPh>
    <phoneticPr fontId="2"/>
  </si>
  <si>
    <t>東京都千代田区神田神保町3-7-1</t>
    <rPh sb="0" eb="17">
      <t>ジュウショ</t>
    </rPh>
    <phoneticPr fontId="2"/>
  </si>
  <si>
    <t>パークフィールド株式会社</t>
    <phoneticPr fontId="2"/>
  </si>
  <si>
    <t>目黒区上目黒1-26-1-2905</t>
    <rPh sb="0" eb="3">
      <t>メグロク</t>
    </rPh>
    <rPh sb="3" eb="6">
      <t>カミメグロ</t>
    </rPh>
    <phoneticPr fontId="2"/>
  </si>
  <si>
    <t>TEL：03-5768-7080</t>
    <phoneticPr fontId="2"/>
  </si>
  <si>
    <t>FAX：03-6893-1367</t>
    <phoneticPr fontId="2"/>
  </si>
  <si>
    <t>担当：クラレボ事業部</t>
    <rPh sb="0" eb="2">
      <t>タントウ</t>
    </rPh>
    <rPh sb="7" eb="10">
      <t>ジギョウブ</t>
    </rPh>
    <phoneticPr fontId="2"/>
  </si>
  <si>
    <t xml:space="preserve">          林将彦</t>
    <rPh sb="10" eb="13">
      <t>ハヤシマサヒコ</t>
    </rPh>
    <phoneticPr fontId="2"/>
  </si>
  <si>
    <t>パークフィールド株式会社　宛</t>
    <rPh sb="8" eb="12">
      <t>カブシキガイシャ</t>
    </rPh>
    <rPh sb="13" eb="14">
      <t>アテ</t>
    </rPh>
    <phoneticPr fontId="2"/>
  </si>
  <si>
    <t>アカウント料（初期費）</t>
    <rPh sb="5" eb="6">
      <t>リョウ</t>
    </rPh>
    <rPh sb="7" eb="9">
      <t>ショキ</t>
    </rPh>
    <rPh sb="9" eb="10">
      <t>ヒ</t>
    </rPh>
    <phoneticPr fontId="2"/>
  </si>
  <si>
    <t>自動翻訳料（年間利用費）</t>
    <rPh sb="0" eb="4">
      <t>ジドウホンヤク</t>
    </rPh>
    <rPh sb="4" eb="5">
      <t>リョウ</t>
    </rPh>
    <rPh sb="6" eb="8">
      <t>ネンカン</t>
    </rPh>
    <rPh sb="8" eb="11">
      <t>リヨウヒ</t>
    </rPh>
    <phoneticPr fontId="2"/>
  </si>
  <si>
    <t>アカウント数</t>
    <rPh sb="5" eb="6">
      <t>スウ</t>
    </rPh>
    <phoneticPr fontId="2"/>
  </si>
  <si>
    <t>初期費用</t>
    <rPh sb="0" eb="4">
      <t>ショキヒヨウ</t>
    </rPh>
    <phoneticPr fontId="2"/>
  </si>
  <si>
    <t>分量目安（A4)</t>
    <rPh sb="0" eb="2">
      <t>ブンリョウ</t>
    </rPh>
    <rPh sb="2" eb="4">
      <t>メヤス</t>
    </rPh>
    <phoneticPr fontId="2"/>
  </si>
  <si>
    <t>追加料@</t>
    <rPh sb="0" eb="2">
      <t>ツイカ</t>
    </rPh>
    <rPh sb="2" eb="3">
      <t>リョウ</t>
    </rPh>
    <phoneticPr fontId="2"/>
  </si>
  <si>
    <t>上限ワード数</t>
    <rPh sb="0" eb="2">
      <t>ジョウゲン</t>
    </rPh>
    <rPh sb="5" eb="6">
      <t>スウ</t>
    </rPh>
    <phoneticPr fontId="2"/>
  </si>
  <si>
    <t>翻訳 利用費</t>
    <rPh sb="0" eb="2">
      <t>ホンヤク</t>
    </rPh>
    <rPh sb="3" eb="5">
      <t>リヨウ</t>
    </rPh>
    <rPh sb="5" eb="6">
      <t>ヒ</t>
    </rPh>
    <phoneticPr fontId="2"/>
  </si>
  <si>
    <t>代表</t>
    <rPh sb="0" eb="2">
      <t>ダイヒョウ</t>
    </rPh>
    <phoneticPr fontId="2"/>
  </si>
  <si>
    <t>電話番号：</t>
    <rPh sb="0" eb="4">
      <t>デンワバンゴウ</t>
    </rPh>
    <phoneticPr fontId="2"/>
  </si>
  <si>
    <t>Eメール：</t>
    <phoneticPr fontId="2"/>
  </si>
  <si>
    <t>〒xxx-xxxx</t>
    <phoneticPr fontId="2"/>
  </si>
  <si>
    <t>○○○県○○○○○○</t>
    <rPh sb="3" eb="4">
      <t>ケン</t>
    </rPh>
    <phoneticPr fontId="2"/>
  </si>
  <si>
    <t>株式会社○○○○○○</t>
    <rPh sb="0" eb="4">
      <t>カブシキガイシャ</t>
    </rPh>
    <phoneticPr fontId="2"/>
  </si>
  <si>
    <t>○○○○○</t>
    <phoneticPr fontId="2"/>
  </si>
  <si>
    <t>00-1234-5678</t>
    <phoneticPr fontId="2"/>
  </si>
  <si>
    <t>xxx@xxxxx.co.jp</t>
    <phoneticPr fontId="2"/>
  </si>
  <si>
    <t>Eメール：order@parkfield.co.jp</t>
    <phoneticPr fontId="2"/>
  </si>
  <si>
    <t>自動翻訳 T-4OO年間利用料</t>
    <rPh sb="0" eb="2">
      <t>ジドウ</t>
    </rPh>
    <rPh sb="2" eb="4">
      <t>ホンヤク</t>
    </rPh>
    <rPh sb="10" eb="12">
      <t>ネンカン</t>
    </rPh>
    <rPh sb="12" eb="14">
      <t>リヨウ</t>
    </rPh>
    <rPh sb="14" eb="15">
      <t>リョウ</t>
    </rPh>
    <phoneticPr fontId="2"/>
  </si>
  <si>
    <t>自動翻訳 T-4OOLite (英語) 年間利用料</t>
    <phoneticPr fontId="2"/>
  </si>
  <si>
    <t>T-4OO 自動翻訳料（年間利用費）</t>
    <rPh sb="6" eb="10">
      <t>ジドウホンヤク</t>
    </rPh>
    <rPh sb="10" eb="11">
      <t>リョウ</t>
    </rPh>
    <rPh sb="12" eb="14">
      <t>ネンカン</t>
    </rPh>
    <rPh sb="14" eb="17">
      <t>リヨウヒ</t>
    </rPh>
    <phoneticPr fontId="2"/>
  </si>
  <si>
    <t>T-4OO Lite 自動翻訳料（年間利用費）</t>
    <rPh sb="11" eb="15">
      <t>ジドウホンヤク</t>
    </rPh>
    <rPh sb="15" eb="16">
      <t>リョウ</t>
    </rPh>
    <rPh sb="17" eb="19">
      <t>ネンカン</t>
    </rPh>
    <rPh sb="19" eb="22">
      <t>リヨウヒ</t>
    </rPh>
    <phoneticPr fontId="2"/>
  </si>
  <si>
    <t>5000万ワード</t>
    <rPh sb="4" eb="5">
      <t>マン</t>
    </rPh>
    <phoneticPr fontId="2"/>
  </si>
  <si>
    <t>16,600ページ分</t>
    <rPh sb="9" eb="10">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</si>
</sst>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yyyy&quot;年&quot;m&quot;月&quot;d&quot;日&quot;&quot;　発&quot;&quot;行&quot;"/>
    <numFmt numFmtId="177" formatCode="General&quot;人（アカウント）&quot;"/>
    <numFmt numFmtId="178" formatCode="General&quot;万ワード&quot;"/>
    <numFmt numFmtId="179" formatCode="#,##0&quot;円&quot;"/>
    <numFmt numFmtId="180" formatCode="#,##0&quot;ページ分&quot;"/>
    <numFmt numFmtId="181" formatCode="#,##0.0&quot;円/ワード&quot;"/>
    <numFmt numFmtId="182" formatCode="&quot;※ 利用できるパソコン等端末の台数は、&quot;0"/>
    <numFmt numFmtId="183" formatCode="&quot;ユーザーにつき累計 &quot;0&quot;台までとなります。&quot;"/>
    <numFmt numFmtId="185" formatCode="#,##0.00&quot;円/ワード&quot;"/>
    <numFmt numFmtId="186" formatCode="&quot; ※ T-4OOは利用文字上限を超えてご利用になる場合は、1単語または2文字当たり&quot;0.00&quot;円が課金されます。&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1"/>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sz val="11"/>
      <color theme="10"/>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13" fillId="0" borderId="0" applyNumberFormat="0" applyFill="0" applyBorder="0" applyAlignment="0" applyProtection="0"/>
  </cellStyleXfs>
  <cellXfs count="139">
    <xf numFmtId="0" fontId="0" fillId="0" borderId="0" xfId="0"/>
    <xf numFmtId="0" fontId="0" fillId="0" borderId="0" xfId="0" applyAlignment="1">
      <alignment horizontal="left"/>
    </xf>
    <xf numFmtId="0" fontId="4" fillId="0" borderId="0" xfId="0" applyFont="1" applyAlignment="1">
      <alignment horizontal="left"/>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5" fontId="0" fillId="0" borderId="4" xfId="0" applyNumberFormat="1" applyBorder="1" applyAlignment="1">
      <alignment vertical="center"/>
    </xf>
    <xf numFmtId="5" fontId="0" fillId="0" borderId="5" xfId="0" applyNumberFormat="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5" fontId="0" fillId="0" borderId="11" xfId="0" applyNumberFormat="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xf>
    <xf numFmtId="5" fontId="5" fillId="0" borderId="15" xfId="0" applyNumberFormat="1" applyFont="1" applyBorder="1" applyAlignment="1">
      <alignment vertical="center"/>
    </xf>
    <xf numFmtId="5" fontId="5" fillId="0" borderId="7" xfId="0" applyNumberFormat="1" applyFont="1" applyBorder="1" applyAlignment="1">
      <alignment vertical="center"/>
    </xf>
    <xf numFmtId="0" fontId="6" fillId="0" borderId="0" xfId="0" applyFont="1" applyAlignment="1">
      <alignment horizontal="center"/>
    </xf>
    <xf numFmtId="0" fontId="0" fillId="2" borderId="10" xfId="0" applyFill="1" applyBorder="1" applyAlignment="1">
      <alignment horizontal="center" vertical="center"/>
    </xf>
    <xf numFmtId="0" fontId="5" fillId="2" borderId="14" xfId="0" applyFont="1" applyFill="1" applyBorder="1" applyAlignment="1">
      <alignment horizontal="center" vertical="center"/>
    </xf>
    <xf numFmtId="0" fontId="0" fillId="2" borderId="16" xfId="0" applyFill="1" applyBorder="1" applyAlignment="1">
      <alignment horizontal="center" vertical="center"/>
    </xf>
    <xf numFmtId="6" fontId="0" fillId="3" borderId="17" xfId="2" applyFont="1" applyFill="1" applyBorder="1" applyAlignment="1">
      <alignment vertical="center"/>
    </xf>
    <xf numFmtId="0" fontId="0" fillId="0" borderId="17" xfId="0" applyBorder="1" applyAlignment="1">
      <alignment vertical="center"/>
    </xf>
    <xf numFmtId="0" fontId="8" fillId="0" borderId="7" xfId="0" applyFont="1" applyBorder="1" applyAlignment="1">
      <alignment horizontal="right" vertical="center"/>
    </xf>
    <xf numFmtId="0" fontId="1" fillId="0" borderId="0" xfId="0" applyFont="1" applyAlignment="1">
      <alignment horizontal="right"/>
    </xf>
    <xf numFmtId="0" fontId="0" fillId="0" borderId="18" xfId="0"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wrapText="1"/>
    </xf>
    <xf numFmtId="0" fontId="5" fillId="0" borderId="7" xfId="0" applyFont="1" applyBorder="1" applyAlignment="1">
      <alignment horizontal="center" vertical="center"/>
    </xf>
    <xf numFmtId="0" fontId="9" fillId="4" borderId="23" xfId="0" applyFont="1" applyFill="1" applyBorder="1" applyAlignment="1">
      <alignment vertical="center"/>
    </xf>
    <xf numFmtId="0" fontId="9" fillId="0" borderId="23" xfId="0" applyFont="1" applyBorder="1" applyAlignment="1">
      <alignment vertical="center"/>
    </xf>
    <xf numFmtId="0" fontId="10" fillId="0" borderId="0" xfId="0" applyFont="1" applyAlignment="1">
      <alignment horizontal="right"/>
    </xf>
    <xf numFmtId="0" fontId="9" fillId="4" borderId="23" xfId="0" applyFont="1" applyFill="1" applyBorder="1" applyAlignment="1">
      <alignment horizontal="center" vertical="center"/>
    </xf>
    <xf numFmtId="0" fontId="1" fillId="0" borderId="0" xfId="0" applyFont="1" applyAlignment="1">
      <alignment horizontal="left"/>
    </xf>
    <xf numFmtId="0" fontId="0" fillId="0" borderId="24" xfId="0" applyBorder="1" applyAlignment="1">
      <alignment horizontal="center" vertical="center"/>
    </xf>
    <xf numFmtId="5" fontId="0" fillId="0" borderId="26" xfId="0" applyNumberFormat="1" applyBorder="1" applyAlignment="1">
      <alignment vertical="center"/>
    </xf>
    <xf numFmtId="0" fontId="0" fillId="0" borderId="23" xfId="0" applyBorder="1" applyAlignment="1">
      <alignment vertical="center"/>
    </xf>
    <xf numFmtId="38" fontId="0" fillId="0" borderId="23" xfId="1" applyFont="1" applyBorder="1" applyAlignment="1">
      <alignment vertical="center"/>
    </xf>
    <xf numFmtId="38" fontId="7" fillId="0" borderId="23" xfId="1" applyFont="1" applyBorder="1" applyAlignment="1">
      <alignment horizontal="right" vertical="center"/>
    </xf>
    <xf numFmtId="6" fontId="0" fillId="0" borderId="22" xfId="2" applyFont="1" applyBorder="1" applyAlignment="1">
      <alignment vertical="center" wrapText="1"/>
    </xf>
    <xf numFmtId="0" fontId="10" fillId="0" borderId="0" xfId="0" applyFont="1" applyAlignment="1">
      <alignment horizontal="left" indent="3"/>
    </xf>
    <xf numFmtId="0" fontId="10" fillId="0" borderId="0" xfId="0" applyFont="1" applyAlignment="1">
      <alignment horizontal="left" vertical="top" indent="3"/>
    </xf>
    <xf numFmtId="0" fontId="1" fillId="0" borderId="18" xfId="0" applyFont="1" applyBorder="1" applyAlignment="1">
      <alignment vertical="center" wrapText="1"/>
    </xf>
    <xf numFmtId="0" fontId="0" fillId="0" borderId="23" xfId="0" applyBorder="1" applyAlignment="1">
      <alignment horizontal="right" vertical="center"/>
    </xf>
    <xf numFmtId="5" fontId="0" fillId="0" borderId="23" xfId="1" applyNumberFormat="1" applyFont="1" applyBorder="1" applyAlignment="1">
      <alignment vertical="center"/>
    </xf>
    <xf numFmtId="5" fontId="0" fillId="0" borderId="0" xfId="1" applyNumberFormat="1" applyFont="1" applyAlignment="1">
      <alignment vertical="center"/>
    </xf>
    <xf numFmtId="0" fontId="12" fillId="0" borderId="0" xfId="0" applyFont="1" applyAlignment="1">
      <alignment vertical="center"/>
    </xf>
    <xf numFmtId="6" fontId="0" fillId="0" borderId="26" xfId="2" applyFont="1" applyBorder="1" applyAlignment="1">
      <alignment vertical="center"/>
    </xf>
    <xf numFmtId="0" fontId="0" fillId="5" borderId="0" xfId="0" applyFill="1"/>
    <xf numFmtId="177" fontId="0" fillId="5" borderId="0" xfId="0" applyNumberFormat="1" applyFill="1" applyAlignment="1">
      <alignment horizontal="left"/>
    </xf>
    <xf numFmtId="6" fontId="0" fillId="5" borderId="0" xfId="2" applyFont="1" applyFill="1"/>
    <xf numFmtId="0" fontId="0" fillId="6" borderId="0" xfId="0" applyFill="1" applyAlignment="1">
      <alignment vertical="center"/>
    </xf>
    <xf numFmtId="6" fontId="0" fillId="6" borderId="0" xfId="2" applyFont="1" applyFill="1" applyAlignment="1">
      <alignment vertical="center"/>
    </xf>
    <xf numFmtId="178" fontId="0" fillId="5" borderId="0" xfId="0" applyNumberFormat="1" applyFill="1" applyAlignment="1">
      <alignment horizontal="left"/>
    </xf>
    <xf numFmtId="179" fontId="0" fillId="5" borderId="0" xfId="0" applyNumberFormat="1" applyFill="1"/>
    <xf numFmtId="6" fontId="0" fillId="6" borderId="0" xfId="2" applyFont="1" applyFill="1" applyAlignment="1">
      <alignment horizontal="right" vertical="center"/>
    </xf>
    <xf numFmtId="180" fontId="0" fillId="5" borderId="0" xfId="0" applyNumberFormat="1" applyFill="1" applyAlignment="1">
      <alignment horizontal="left"/>
    </xf>
    <xf numFmtId="181" fontId="0" fillId="5" borderId="0" xfId="0" applyNumberFormat="1" applyFill="1"/>
    <xf numFmtId="178" fontId="0" fillId="5" borderId="23" xfId="0" applyNumberFormat="1" applyFill="1" applyBorder="1" applyAlignment="1">
      <alignment horizontal="right" vertical="center"/>
    </xf>
    <xf numFmtId="6" fontId="0" fillId="0" borderId="1" xfId="2" applyFont="1" applyBorder="1" applyAlignment="1">
      <alignment vertical="center"/>
    </xf>
    <xf numFmtId="6" fontId="0" fillId="0" borderId="23" xfId="2" applyFont="1" applyBorder="1" applyAlignment="1">
      <alignment vertical="center"/>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vertical="center"/>
    </xf>
    <xf numFmtId="0" fontId="11" fillId="0" borderId="11" xfId="0" applyFont="1" applyBorder="1" applyAlignment="1">
      <alignment vertical="center"/>
    </xf>
    <xf numFmtId="0" fontId="11" fillId="0" borderId="32"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0" xfId="0" applyAlignment="1">
      <alignment horizontal="right"/>
    </xf>
    <xf numFmtId="177" fontId="0" fillId="7" borderId="3" xfId="0" applyNumberFormat="1" applyFill="1" applyBorder="1" applyAlignment="1">
      <alignment horizontal="right" vertical="center"/>
    </xf>
    <xf numFmtId="178" fontId="0" fillId="7" borderId="23" xfId="0" applyNumberFormat="1" applyFill="1" applyBorder="1" applyAlignment="1">
      <alignment horizontal="right" vertical="center"/>
    </xf>
    <xf numFmtId="0" fontId="4"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left" vertical="center"/>
    </xf>
    <xf numFmtId="0" fontId="14" fillId="7" borderId="0" xfId="3" applyFont="1" applyFill="1" applyAlignment="1">
      <alignment horizontal="left" vertical="center"/>
    </xf>
    <xf numFmtId="0" fontId="0" fillId="7" borderId="0" xfId="0" applyFill="1" applyAlignment="1">
      <alignment horizontal="left" vertical="center" shrinkToFit="1"/>
    </xf>
    <xf numFmtId="0" fontId="15" fillId="0" borderId="0" xfId="0" applyFont="1"/>
    <xf numFmtId="0" fontId="11" fillId="0" borderId="30" xfId="0" applyFont="1" applyBorder="1" applyAlignment="1">
      <alignment vertical="center"/>
    </xf>
    <xf numFmtId="0" fontId="11" fillId="0" borderId="0" xfId="0" applyFont="1" applyAlignment="1">
      <alignment vertical="center"/>
    </xf>
    <xf numFmtId="0" fontId="11" fillId="0" borderId="31" xfId="0" applyFont="1" applyBorder="1" applyAlignment="1">
      <alignment vertical="center"/>
    </xf>
    <xf numFmtId="0" fontId="0" fillId="2" borderId="28" xfId="0" applyFill="1" applyBorder="1" applyAlignment="1">
      <alignment vertical="center"/>
    </xf>
    <xf numFmtId="0" fontId="0" fillId="2" borderId="16" xfId="0" applyFill="1" applyBorder="1" applyAlignment="1">
      <alignment vertical="center"/>
    </xf>
    <xf numFmtId="5" fontId="0" fillId="0" borderId="40" xfId="0" applyNumberFormat="1" applyBorder="1" applyAlignment="1">
      <alignment vertical="center"/>
    </xf>
    <xf numFmtId="177" fontId="0" fillId="5" borderId="3" xfId="0" applyNumberFormat="1" applyFill="1" applyBorder="1" applyAlignment="1">
      <alignment horizontal="right" vertical="center"/>
    </xf>
    <xf numFmtId="0" fontId="0" fillId="0" borderId="18" xfId="0" applyBorder="1" applyAlignment="1">
      <alignment vertical="center" shrinkToFit="1"/>
    </xf>
    <xf numFmtId="182" fontId="11" fillId="0" borderId="30" xfId="0" applyNumberFormat="1" applyFont="1" applyBorder="1" applyAlignment="1">
      <alignment horizontal="right" vertical="center" shrinkToFit="1"/>
    </xf>
    <xf numFmtId="0" fontId="0" fillId="2" borderId="29"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horizontal="center" vertical="center"/>
    </xf>
    <xf numFmtId="0" fontId="0" fillId="0" borderId="36" xfId="0" applyBorder="1" applyAlignment="1">
      <alignment horizontal="center" vertical="center"/>
    </xf>
    <xf numFmtId="0" fontId="0" fillId="2" borderId="41" xfId="0" applyFill="1" applyBorder="1" applyAlignment="1">
      <alignment vertical="center"/>
    </xf>
    <xf numFmtId="0" fontId="5" fillId="2" borderId="42" xfId="0" applyFont="1" applyFill="1" applyBorder="1" applyAlignment="1">
      <alignment horizontal="center" vertical="center"/>
    </xf>
    <xf numFmtId="0" fontId="5" fillId="0" borderId="25" xfId="0" applyFont="1" applyBorder="1" applyAlignment="1">
      <alignment horizontal="center" vertical="center"/>
    </xf>
    <xf numFmtId="5" fontId="5" fillId="0" borderId="43" xfId="0" applyNumberFormat="1" applyFont="1" applyBorder="1" applyAlignment="1">
      <alignment vertical="center"/>
    </xf>
    <xf numFmtId="177" fontId="0" fillId="7" borderId="22" xfId="0" applyNumberFormat="1" applyFill="1" applyBorder="1" applyAlignment="1">
      <alignment horizontal="right" vertical="center"/>
    </xf>
    <xf numFmtId="177" fontId="0" fillId="5" borderId="22" xfId="0" applyNumberFormat="1" applyFill="1" applyBorder="1" applyAlignment="1">
      <alignment horizontal="right" vertical="center"/>
    </xf>
    <xf numFmtId="0" fontId="0" fillId="0" borderId="3" xfId="0" applyBorder="1" applyAlignment="1">
      <alignment horizontal="center" vertical="center"/>
    </xf>
    <xf numFmtId="0" fontId="0" fillId="0" borderId="17" xfId="0" applyBorder="1" applyAlignment="1">
      <alignment horizontal="center" vertical="center"/>
    </xf>
    <xf numFmtId="0" fontId="5" fillId="0" borderId="20" xfId="0" applyFont="1" applyBorder="1" applyAlignment="1">
      <alignment horizontal="center" vertical="center"/>
    </xf>
    <xf numFmtId="183" fontId="11" fillId="0" borderId="0" xfId="0" applyNumberFormat="1" applyFont="1" applyAlignment="1">
      <alignment horizontal="left" vertical="center"/>
    </xf>
    <xf numFmtId="183" fontId="11" fillId="0" borderId="31" xfId="0" applyNumberFormat="1" applyFont="1" applyBorder="1" applyAlignment="1">
      <alignment horizontal="left" vertical="center"/>
    </xf>
    <xf numFmtId="0" fontId="9" fillId="4" borderId="36" xfId="0" applyFont="1" applyFill="1" applyBorder="1" applyAlignment="1">
      <alignment horizontal="center" vertical="center"/>
    </xf>
    <xf numFmtId="0" fontId="9" fillId="4" borderId="35" xfId="0" applyFont="1" applyFill="1" applyBorder="1" applyAlignment="1">
      <alignment horizontal="center" vertical="center"/>
    </xf>
    <xf numFmtId="0" fontId="9" fillId="0" borderId="37" xfId="0" applyFont="1" applyBorder="1" applyAlignment="1">
      <alignment vertical="center" wrapText="1"/>
    </xf>
    <xf numFmtId="0" fontId="9" fillId="0" borderId="9" xfId="0" applyFont="1" applyBorder="1" applyAlignment="1">
      <alignment vertical="center" wrapText="1"/>
    </xf>
    <xf numFmtId="0" fontId="9" fillId="0" borderId="38" xfId="0" applyFont="1" applyBorder="1" applyAlignment="1">
      <alignment vertical="center" wrapText="1"/>
    </xf>
    <xf numFmtId="0" fontId="9" fillId="0" borderId="6" xfId="0" applyFont="1" applyBorder="1" applyAlignment="1">
      <alignment vertical="center" wrapText="1"/>
    </xf>
    <xf numFmtId="0" fontId="6" fillId="0" borderId="39" xfId="0" applyFont="1" applyBorder="1" applyAlignment="1">
      <alignment horizontal="center"/>
    </xf>
    <xf numFmtId="0" fontId="0" fillId="0" borderId="0" xfId="0" applyAlignment="1">
      <alignment horizontal="left" shrinkToFit="1"/>
    </xf>
    <xf numFmtId="0" fontId="0" fillId="0" borderId="0" xfId="0" applyAlignment="1">
      <alignment horizontal="left"/>
    </xf>
    <xf numFmtId="0" fontId="14" fillId="0" borderId="0" xfId="3" applyFont="1" applyAlignment="1">
      <alignment horizontal="left" shrinkToFit="1"/>
    </xf>
    <xf numFmtId="0" fontId="1" fillId="0" borderId="0" xfId="0" applyFont="1" applyAlignment="1">
      <alignment horizontal="left" shrinkToFit="1"/>
    </xf>
    <xf numFmtId="0" fontId="0" fillId="2" borderId="23" xfId="0" applyFill="1" applyBorder="1" applyAlignment="1">
      <alignment horizontal="center"/>
    </xf>
    <xf numFmtId="0" fontId="0" fillId="2" borderId="23" xfId="0" applyFill="1" applyBorder="1"/>
    <xf numFmtId="31" fontId="0" fillId="0" borderId="36" xfId="0" applyNumberForma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vertical="center"/>
    </xf>
    <xf numFmtId="182" fontId="11" fillId="0" borderId="30" xfId="0" applyNumberFormat="1" applyFont="1" applyBorder="1" applyAlignment="1">
      <alignment horizontal="center" vertical="center" shrinkToFit="1"/>
    </xf>
    <xf numFmtId="182" fontId="11" fillId="0" borderId="0" xfId="0" applyNumberFormat="1" applyFont="1" applyAlignment="1">
      <alignment horizontal="center" vertical="center" shrinkToFit="1"/>
    </xf>
    <xf numFmtId="0" fontId="6"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4" xfId="0" applyBorder="1" applyAlignment="1">
      <alignment horizontal="left" vertical="center" wrapText="1"/>
    </xf>
    <xf numFmtId="0" fontId="0" fillId="0" borderId="34" xfId="0" applyBorder="1" applyAlignment="1">
      <alignment horizontal="left" vertical="center" shrinkToFit="1"/>
    </xf>
    <xf numFmtId="0" fontId="0" fillId="0" borderId="35" xfId="0" applyBorder="1" applyAlignment="1">
      <alignment horizontal="left" vertical="center" shrinkToFit="1"/>
    </xf>
    <xf numFmtId="185" fontId="0" fillId="5" borderId="0" xfId="0" applyNumberFormat="1" applyFill="1"/>
    <xf numFmtId="186" fontId="11" fillId="0" borderId="30" xfId="0" applyNumberFormat="1" applyFont="1" applyBorder="1" applyAlignment="1">
      <alignment horizontal="left" vertical="center"/>
    </xf>
    <xf numFmtId="186" fontId="11" fillId="0" borderId="0" xfId="0" applyNumberFormat="1" applyFont="1" applyAlignment="1">
      <alignment horizontal="left" vertical="center"/>
    </xf>
    <xf numFmtId="186" fontId="11" fillId="0" borderId="31" xfId="0" applyNumberFormat="1" applyFont="1" applyBorder="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403860</xdr:colOff>
      <xdr:row>45</xdr:row>
      <xdr:rowOff>45720</xdr:rowOff>
    </xdr:from>
    <xdr:to>
      <xdr:col>4</xdr:col>
      <xdr:colOff>1097280</xdr:colOff>
      <xdr:row>49</xdr:row>
      <xdr:rowOff>129540</xdr:rowOff>
    </xdr:to>
    <xdr:pic>
      <xdr:nvPicPr>
        <xdr:cNvPr id="4203" name="Picture 4">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780" y="8290560"/>
          <a:ext cx="693420" cy="754380"/>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289560</xdr:colOff>
      <xdr:row>12</xdr:row>
      <xdr:rowOff>76200</xdr:rowOff>
    </xdr:from>
    <xdr:to>
      <xdr:col>4</xdr:col>
      <xdr:colOff>1082040</xdr:colOff>
      <xdr:row>17</xdr:row>
      <xdr:rowOff>76200</xdr:rowOff>
    </xdr:to>
    <xdr:pic>
      <xdr:nvPicPr>
        <xdr:cNvPr id="4204" name="Picture 13" descr="C:\Documents and Settings\a-kogawa\My Documents\My Pictures\ロゼッタ角印.bmp">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4480" y="2240280"/>
          <a:ext cx="7924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34</xdr:row>
      <xdr:rowOff>25400</xdr:rowOff>
    </xdr:from>
    <xdr:ext cx="6426200" cy="759182"/>
    <xdr:sp macro="" textlink="">
      <xdr:nvSpPr>
        <xdr:cNvPr id="2" name="テキスト ボックス 1">
          <a:extLst>
            <a:ext uri="{FF2B5EF4-FFF2-40B4-BE49-F238E27FC236}">
              <a16:creationId xmlns:a16="http://schemas.microsoft.com/office/drawing/2014/main" id="{35F1B0AD-F8BD-4BD8-9D14-A29A55D13726}"/>
            </a:ext>
          </a:extLst>
        </xdr:cNvPr>
        <xdr:cNvSpPr txBox="1"/>
      </xdr:nvSpPr>
      <xdr:spPr>
        <a:xfrm>
          <a:off x="38100" y="6330950"/>
          <a:ext cx="64262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twoCellAnchor>
    <xdr:from>
      <xdr:col>0</xdr:col>
      <xdr:colOff>38100</xdr:colOff>
      <xdr:row>36</xdr:row>
      <xdr:rowOff>12700</xdr:rowOff>
    </xdr:from>
    <xdr:to>
      <xdr:col>4</xdr:col>
      <xdr:colOff>1130300</xdr:colOff>
      <xdr:row>37</xdr:row>
      <xdr:rowOff>0</xdr:rowOff>
    </xdr:to>
    <xdr:sp macro="" textlink="">
      <xdr:nvSpPr>
        <xdr:cNvPr id="2052" name="Text Box 4">
          <a:extLst>
            <a:ext uri="{FF2B5EF4-FFF2-40B4-BE49-F238E27FC236}">
              <a16:creationId xmlns:a16="http://schemas.microsoft.com/office/drawing/2014/main" id="{7438F321-416C-4261-8A5D-8A606ADED71C}"/>
            </a:ext>
          </a:extLst>
        </xdr:cNvPr>
        <xdr:cNvSpPr txBox="1">
          <a:spLocks noChangeArrowheads="1"/>
        </xdr:cNvSpPr>
      </xdr:nvSpPr>
      <xdr:spPr bwMode="auto">
        <a:xfrm>
          <a:off x="38100" y="7397750"/>
          <a:ext cx="6445250" cy="5842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xdr:txBody>
    </xdr:sp>
    <xdr:clientData/>
  </xdr:twoCellAnchor>
  <xdr:twoCellAnchor>
    <xdr:from>
      <xdr:col>0</xdr:col>
      <xdr:colOff>38100</xdr:colOff>
      <xdr:row>38</xdr:row>
      <xdr:rowOff>19050</xdr:rowOff>
    </xdr:from>
    <xdr:to>
      <xdr:col>4</xdr:col>
      <xdr:colOff>1149350</xdr:colOff>
      <xdr:row>38</xdr:row>
      <xdr:rowOff>736600</xdr:rowOff>
    </xdr:to>
    <xdr:sp macro="" textlink="">
      <xdr:nvSpPr>
        <xdr:cNvPr id="7" name="Text Box 4">
          <a:extLst>
            <a:ext uri="{FF2B5EF4-FFF2-40B4-BE49-F238E27FC236}">
              <a16:creationId xmlns:a16="http://schemas.microsoft.com/office/drawing/2014/main" id="{E56A05C0-E6F8-4915-9ED9-8871F7A5B6B1}"/>
            </a:ext>
          </a:extLst>
        </xdr:cNvPr>
        <xdr:cNvSpPr txBox="1">
          <a:spLocks noChangeArrowheads="1"/>
        </xdr:cNvSpPr>
      </xdr:nvSpPr>
      <xdr:spPr bwMode="auto">
        <a:xfrm>
          <a:off x="38100" y="8280400"/>
          <a:ext cx="6464300" cy="717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38100</xdr:colOff>
      <xdr:row>32</xdr:row>
      <xdr:rowOff>25400</xdr:rowOff>
    </xdr:from>
    <xdr:ext cx="6019800" cy="759182"/>
    <xdr:sp macro="" textlink="">
      <xdr:nvSpPr>
        <xdr:cNvPr id="4" name="テキスト ボックス 3">
          <a:extLst>
            <a:ext uri="{FF2B5EF4-FFF2-40B4-BE49-F238E27FC236}">
              <a16:creationId xmlns:a16="http://schemas.microsoft.com/office/drawing/2014/main" id="{DA6F6BE4-5FD9-4216-AF95-90033AADE27E}"/>
            </a:ext>
          </a:extLst>
        </xdr:cNvPr>
        <xdr:cNvSpPr txBox="1"/>
      </xdr:nvSpPr>
      <xdr:spPr>
        <a:xfrm>
          <a:off x="38100" y="6216650"/>
          <a:ext cx="60198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twoCellAnchor>
    <xdr:from>
      <xdr:col>0</xdr:col>
      <xdr:colOff>38100</xdr:colOff>
      <xdr:row>36</xdr:row>
      <xdr:rowOff>0</xdr:rowOff>
    </xdr:from>
    <xdr:to>
      <xdr:col>3</xdr:col>
      <xdr:colOff>1149350</xdr:colOff>
      <xdr:row>36</xdr:row>
      <xdr:rowOff>717550</xdr:rowOff>
    </xdr:to>
    <xdr:sp macro="" textlink="">
      <xdr:nvSpPr>
        <xdr:cNvPr id="7" name="Text Box 4">
          <a:extLst>
            <a:ext uri="{FF2B5EF4-FFF2-40B4-BE49-F238E27FC236}">
              <a16:creationId xmlns:a16="http://schemas.microsoft.com/office/drawing/2014/main" id="{9D656735-6DC2-4D88-9426-E1382E9C2B5B}"/>
            </a:ext>
          </a:extLst>
        </xdr:cNvPr>
        <xdr:cNvSpPr txBox="1">
          <a:spLocks noChangeArrowheads="1"/>
        </xdr:cNvSpPr>
      </xdr:nvSpPr>
      <xdr:spPr bwMode="auto">
        <a:xfrm>
          <a:off x="38100" y="8147050"/>
          <a:ext cx="5994400" cy="717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twoCellAnchor>
    <xdr:from>
      <xdr:col>0</xdr:col>
      <xdr:colOff>38100</xdr:colOff>
      <xdr:row>34</xdr:row>
      <xdr:rowOff>12700</xdr:rowOff>
    </xdr:from>
    <xdr:to>
      <xdr:col>3</xdr:col>
      <xdr:colOff>1143000</xdr:colOff>
      <xdr:row>35</xdr:row>
      <xdr:rowOff>0</xdr:rowOff>
    </xdr:to>
    <xdr:sp macro="" textlink="">
      <xdr:nvSpPr>
        <xdr:cNvPr id="6" name="Text Box 4">
          <a:extLst>
            <a:ext uri="{FF2B5EF4-FFF2-40B4-BE49-F238E27FC236}">
              <a16:creationId xmlns:a16="http://schemas.microsoft.com/office/drawing/2014/main" id="{2DF665F8-C03F-4E0D-844C-FBDF3A14891E}"/>
            </a:ext>
          </a:extLst>
        </xdr:cNvPr>
        <xdr:cNvSpPr txBox="1">
          <a:spLocks noChangeArrowheads="1"/>
        </xdr:cNvSpPr>
      </xdr:nvSpPr>
      <xdr:spPr bwMode="auto">
        <a:xfrm>
          <a:off x="38100" y="7283450"/>
          <a:ext cx="5988050" cy="5842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xdr:txBody>
    </xdr:sp>
    <xdr:clientData/>
  </xdr:twoCellAnchor>
  <xdr:twoCellAnchor>
    <xdr:from>
      <xdr:col>3</xdr:col>
      <xdr:colOff>603250</xdr:colOff>
      <xdr:row>15</xdr:row>
      <xdr:rowOff>137160</xdr:rowOff>
    </xdr:from>
    <xdr:to>
      <xdr:col>3</xdr:col>
      <xdr:colOff>1174750</xdr:colOff>
      <xdr:row>19</xdr:row>
      <xdr:rowOff>30480</xdr:rowOff>
    </xdr:to>
    <xdr:sp macro="" textlink="">
      <xdr:nvSpPr>
        <xdr:cNvPr id="2174" name="Oval 2">
          <a:extLst>
            <a:ext uri="{FF2B5EF4-FFF2-40B4-BE49-F238E27FC236}">
              <a16:creationId xmlns:a16="http://schemas.microsoft.com/office/drawing/2014/main" id="{00000000-0008-0000-0100-00007E080000}"/>
            </a:ext>
          </a:extLst>
        </xdr:cNvPr>
        <xdr:cNvSpPr>
          <a:spLocks noChangeArrowheads="1"/>
        </xdr:cNvSpPr>
      </xdr:nvSpPr>
      <xdr:spPr bwMode="auto">
        <a:xfrm>
          <a:off x="5308600" y="2575560"/>
          <a:ext cx="571500" cy="591820"/>
        </a:xfrm>
        <a:prstGeom prst="ellipse">
          <a:avLst/>
        </a:prstGeom>
        <a:noFill/>
        <a:ln w="9525" cap="rnd">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779349</xdr:colOff>
      <xdr:row>16</xdr:row>
      <xdr:rowOff>137795</xdr:rowOff>
    </xdr:from>
    <xdr:to>
      <xdr:col>3</xdr:col>
      <xdr:colOff>998651</xdr:colOff>
      <xdr:row>18</xdr:row>
      <xdr:rowOff>29845</xdr:rowOff>
    </xdr:to>
    <xdr:sp macro="" textlink="">
      <xdr:nvSpPr>
        <xdr:cNvPr id="2067" name="Text Box 19">
          <a:extLst>
            <a:ext uri="{FF2B5EF4-FFF2-40B4-BE49-F238E27FC236}">
              <a16:creationId xmlns:a16="http://schemas.microsoft.com/office/drawing/2014/main" id="{00000000-0008-0000-0100-000013080000}"/>
            </a:ext>
          </a:extLst>
        </xdr:cNvPr>
        <xdr:cNvSpPr txBox="1">
          <a:spLocks noChangeArrowheads="1"/>
        </xdr:cNvSpPr>
      </xdr:nvSpPr>
      <xdr:spPr bwMode="auto">
        <a:xfrm>
          <a:off x="5484699" y="2753995"/>
          <a:ext cx="219302"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xxxxx.co.jp" TargetMode="External"/><Relationship Id="rId1" Type="http://schemas.openxmlformats.org/officeDocument/2006/relationships/hyperlink" Target="mailto:&#36861;&#21152;&#2600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36861;&#21152;&#2600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7"/>
  <sheetViews>
    <sheetView showGridLines="0" tabSelected="1" zoomScaleNormal="100" workbookViewId="0">
      <selection sqref="A1:E1"/>
    </sheetView>
  </sheetViews>
  <sheetFormatPr defaultColWidth="9" defaultRowHeight="13"/>
  <cols>
    <col min="1" max="1" width="15.54296875" style="3" customWidth="1"/>
    <col min="2" max="2" width="18.453125" style="3" customWidth="1"/>
    <col min="3" max="3" width="24.6328125" style="3" customWidth="1"/>
    <col min="4" max="4" width="18" style="3" customWidth="1"/>
    <col min="5" max="5" width="17.08984375" style="3" customWidth="1"/>
    <col min="6" max="6" width="8.36328125" style="3" customWidth="1"/>
    <col min="7" max="7" width="16.36328125" style="53" hidden="1" customWidth="1"/>
    <col min="8" max="8" width="11.6328125" style="55" hidden="1" customWidth="1"/>
    <col min="9" max="9" width="3" style="53" hidden="1" customWidth="1"/>
    <col min="10" max="10" width="16.36328125" style="53" hidden="1" customWidth="1"/>
    <col min="11" max="11" width="14.81640625" style="53" hidden="1" customWidth="1"/>
    <col min="12" max="12" width="11.6328125" style="55" hidden="1" customWidth="1"/>
    <col min="13" max="13" width="12.90625" style="53" hidden="1" customWidth="1"/>
    <col min="14" max="16384" width="9" style="3"/>
  </cols>
  <sheetData>
    <row r="1" spans="1:13" ht="19">
      <c r="A1" s="127" t="s">
        <v>7</v>
      </c>
      <c r="B1" s="127"/>
      <c r="C1" s="127"/>
      <c r="D1" s="127"/>
      <c r="E1" s="127"/>
    </row>
    <row r="2" spans="1:13">
      <c r="G2" s="53" t="s">
        <v>95</v>
      </c>
      <c r="J2" s="53" t="s">
        <v>115</v>
      </c>
    </row>
    <row r="3" spans="1:13">
      <c r="D3" s="123">
        <f ca="1">NOW()</f>
        <v>43528.930439351854</v>
      </c>
      <c r="E3" s="124"/>
      <c r="G3" s="56" t="s">
        <v>97</v>
      </c>
      <c r="H3" s="60" t="s">
        <v>98</v>
      </c>
      <c r="J3" s="57" t="s">
        <v>101</v>
      </c>
      <c r="K3" s="57" t="s">
        <v>99</v>
      </c>
      <c r="L3" s="60" t="s">
        <v>102</v>
      </c>
      <c r="M3" s="60" t="s">
        <v>100</v>
      </c>
    </row>
    <row r="4" spans="1:13">
      <c r="E4" s="4"/>
      <c r="G4" s="54">
        <v>1</v>
      </c>
      <c r="H4" s="59">
        <v>100000</v>
      </c>
      <c r="J4" s="58">
        <v>10</v>
      </c>
      <c r="K4" s="61">
        <v>330</v>
      </c>
      <c r="L4" s="59">
        <v>120000</v>
      </c>
      <c r="M4" s="62">
        <v>1.2</v>
      </c>
    </row>
    <row r="5" spans="1:13">
      <c r="A5" s="77" t="s">
        <v>106</v>
      </c>
      <c r="B5" s="77"/>
      <c r="E5" s="4"/>
      <c r="G5" s="54">
        <v>2</v>
      </c>
      <c r="H5" s="59">
        <v>120000</v>
      </c>
      <c r="J5" s="58">
        <v>24</v>
      </c>
      <c r="K5" s="61">
        <v>800</v>
      </c>
      <c r="L5" s="59">
        <v>240000</v>
      </c>
      <c r="M5" s="62">
        <v>1</v>
      </c>
    </row>
    <row r="6" spans="1:13">
      <c r="A6" s="77" t="s">
        <v>107</v>
      </c>
      <c r="B6" s="77"/>
      <c r="G6" s="54">
        <v>3</v>
      </c>
      <c r="H6" s="59">
        <v>130000</v>
      </c>
      <c r="J6" s="58">
        <v>45</v>
      </c>
      <c r="K6" s="61">
        <v>1500</v>
      </c>
      <c r="L6" s="59">
        <v>360000</v>
      </c>
      <c r="M6" s="62">
        <v>0.8</v>
      </c>
    </row>
    <row r="7" spans="1:13" ht="14">
      <c r="A7" s="78" t="s">
        <v>108</v>
      </c>
      <c r="B7" s="76"/>
      <c r="C7" s="5"/>
      <c r="G7" s="54">
        <v>4</v>
      </c>
      <c r="H7" s="59">
        <v>140000</v>
      </c>
      <c r="J7" s="58">
        <v>100</v>
      </c>
      <c r="K7" s="61">
        <v>3300</v>
      </c>
      <c r="L7" s="59">
        <v>700000</v>
      </c>
      <c r="M7" s="62">
        <v>0.7</v>
      </c>
    </row>
    <row r="8" spans="1:13" ht="14">
      <c r="A8" s="77" t="s">
        <v>103</v>
      </c>
      <c r="B8" s="76"/>
      <c r="C8" s="5"/>
      <c r="G8" s="54">
        <v>5</v>
      </c>
      <c r="H8" s="59">
        <v>150000</v>
      </c>
      <c r="J8" s="58">
        <v>250</v>
      </c>
      <c r="K8" s="61">
        <v>8300</v>
      </c>
      <c r="L8" s="59">
        <v>1500000</v>
      </c>
      <c r="M8" s="62">
        <v>0.6</v>
      </c>
    </row>
    <row r="9" spans="1:13" ht="14">
      <c r="A9" s="80" t="s">
        <v>109</v>
      </c>
      <c r="B9" s="78" t="s">
        <v>16</v>
      </c>
      <c r="C9" s="5"/>
      <c r="G9" s="54">
        <v>6</v>
      </c>
      <c r="H9" s="59">
        <v>160000</v>
      </c>
      <c r="J9" s="58">
        <v>600</v>
      </c>
      <c r="K9" s="61">
        <v>20000</v>
      </c>
      <c r="L9" s="59">
        <v>3000000</v>
      </c>
      <c r="M9" s="62">
        <v>0.5</v>
      </c>
    </row>
    <row r="10" spans="1:13">
      <c r="A10" s="78" t="s">
        <v>110</v>
      </c>
      <c r="B10" s="78"/>
      <c r="C10" s="6"/>
      <c r="D10" s="3" t="s">
        <v>84</v>
      </c>
      <c r="G10" s="54">
        <v>7</v>
      </c>
      <c r="H10" s="59">
        <v>170000</v>
      </c>
      <c r="J10" s="58">
        <v>1250</v>
      </c>
      <c r="K10" s="61">
        <v>41000</v>
      </c>
      <c r="L10" s="59">
        <v>5000000</v>
      </c>
      <c r="M10" s="62">
        <v>0.4</v>
      </c>
    </row>
    <row r="11" spans="1:13">
      <c r="A11" s="79" t="s">
        <v>111</v>
      </c>
      <c r="B11" s="78"/>
      <c r="C11" s="6"/>
      <c r="D11" s="3" t="s">
        <v>88</v>
      </c>
      <c r="G11" s="54">
        <v>8</v>
      </c>
      <c r="H11" s="59">
        <v>180000</v>
      </c>
      <c r="J11" s="58">
        <v>2333</v>
      </c>
      <c r="K11" s="61">
        <v>77000</v>
      </c>
      <c r="L11" s="59">
        <v>10000000</v>
      </c>
      <c r="M11" s="62">
        <v>0.3</v>
      </c>
    </row>
    <row r="12" spans="1:13">
      <c r="C12" s="6"/>
      <c r="D12" s="3" t="s">
        <v>89</v>
      </c>
      <c r="G12" s="54">
        <v>9</v>
      </c>
      <c r="H12" s="59">
        <v>190000</v>
      </c>
      <c r="J12" s="53" t="s">
        <v>117</v>
      </c>
      <c r="K12" s="53" t="s">
        <v>118</v>
      </c>
      <c r="L12" s="59">
        <v>13000000</v>
      </c>
      <c r="M12" s="135">
        <v>0.26</v>
      </c>
    </row>
    <row r="13" spans="1:13">
      <c r="A13" s="6"/>
      <c r="B13" s="6"/>
      <c r="C13" s="6"/>
      <c r="D13" s="3" t="s">
        <v>90</v>
      </c>
      <c r="G13" s="54">
        <v>10</v>
      </c>
      <c r="H13" s="59">
        <v>200000</v>
      </c>
    </row>
    <row r="14" spans="1:13">
      <c r="C14" s="6"/>
      <c r="D14" s="3" t="s">
        <v>91</v>
      </c>
      <c r="G14" s="54">
        <v>20</v>
      </c>
      <c r="H14" s="59">
        <v>250000</v>
      </c>
      <c r="J14" s="53" t="s">
        <v>116</v>
      </c>
    </row>
    <row r="15" spans="1:13">
      <c r="A15" s="6"/>
      <c r="B15" s="6"/>
      <c r="C15" s="6"/>
      <c r="D15" s="3" t="s">
        <v>92</v>
      </c>
      <c r="G15" s="54">
        <v>30</v>
      </c>
      <c r="H15" s="59">
        <v>300000</v>
      </c>
      <c r="J15" s="56" t="s">
        <v>97</v>
      </c>
      <c r="K15" s="60" t="s">
        <v>102</v>
      </c>
    </row>
    <row r="16" spans="1:13">
      <c r="A16" s="6"/>
      <c r="B16" s="6"/>
      <c r="C16" s="6"/>
      <c r="D16" s="3" t="s">
        <v>93</v>
      </c>
      <c r="G16" s="54">
        <v>40</v>
      </c>
      <c r="H16" s="59">
        <v>350000</v>
      </c>
      <c r="J16" s="54">
        <v>1</v>
      </c>
      <c r="K16" s="55">
        <v>170000</v>
      </c>
    </row>
    <row r="17" spans="1:11">
      <c r="A17" s="6"/>
      <c r="B17" s="6"/>
      <c r="C17" s="6"/>
      <c r="G17" s="54">
        <v>50</v>
      </c>
      <c r="H17" s="59">
        <v>400000</v>
      </c>
      <c r="J17" s="54">
        <v>2</v>
      </c>
      <c r="K17" s="55">
        <f>K16+50000</f>
        <v>220000</v>
      </c>
    </row>
    <row r="18" spans="1:11">
      <c r="A18" s="6"/>
      <c r="B18" s="6"/>
      <c r="C18" s="6"/>
      <c r="G18" s="54">
        <v>60</v>
      </c>
      <c r="H18" s="59">
        <v>450000</v>
      </c>
      <c r="J18" s="54">
        <v>3</v>
      </c>
      <c r="K18" s="55">
        <f>K17+50000</f>
        <v>270000</v>
      </c>
    </row>
    <row r="19" spans="1:11">
      <c r="G19" s="54">
        <v>70</v>
      </c>
      <c r="H19" s="59">
        <v>500000</v>
      </c>
      <c r="J19" s="54">
        <v>4</v>
      </c>
      <c r="K19" s="55">
        <f>K18+50000</f>
        <v>320000</v>
      </c>
    </row>
    <row r="20" spans="1:11">
      <c r="A20" s="7" t="s">
        <v>8</v>
      </c>
      <c r="B20" s="7"/>
      <c r="G20" s="54">
        <v>80</v>
      </c>
      <c r="H20" s="59">
        <v>550000</v>
      </c>
      <c r="J20" s="54">
        <v>5</v>
      </c>
      <c r="K20" s="55">
        <f>K19+50000</f>
        <v>370000</v>
      </c>
    </row>
    <row r="21" spans="1:11">
      <c r="A21" s="7" t="s">
        <v>0</v>
      </c>
      <c r="B21" s="7"/>
      <c r="G21" s="54">
        <v>90</v>
      </c>
      <c r="H21" s="59">
        <v>600000</v>
      </c>
      <c r="J21" s="54">
        <v>10</v>
      </c>
      <c r="K21" s="55">
        <f>K20+50000*5</f>
        <v>620000</v>
      </c>
    </row>
    <row r="22" spans="1:11">
      <c r="A22" s="7"/>
      <c r="B22" s="7"/>
      <c r="G22" s="54">
        <v>100</v>
      </c>
      <c r="H22" s="59">
        <v>650000</v>
      </c>
      <c r="J22" s="54">
        <v>20</v>
      </c>
      <c r="K22" s="55">
        <f>K21+50000*10</f>
        <v>1120000</v>
      </c>
    </row>
    <row r="23" spans="1:11">
      <c r="A23" s="7"/>
      <c r="B23" s="7"/>
      <c r="J23" s="54">
        <v>30</v>
      </c>
      <c r="K23" s="55">
        <f>K22+50000*10</f>
        <v>1620000</v>
      </c>
    </row>
    <row r="24" spans="1:11">
      <c r="J24" s="54">
        <v>50</v>
      </c>
      <c r="K24" s="55">
        <f>K23+50000*20</f>
        <v>2620000</v>
      </c>
    </row>
    <row r="25" spans="1:11" ht="14">
      <c r="A25" s="8" t="s">
        <v>83</v>
      </c>
      <c r="B25" s="8"/>
      <c r="J25" s="54">
        <v>100</v>
      </c>
      <c r="K25" s="55">
        <f>K24+50000*50</f>
        <v>5120000</v>
      </c>
    </row>
    <row r="26" spans="1:11" ht="14">
      <c r="A26" s="8"/>
      <c r="B26" s="8"/>
      <c r="D26" s="26" t="s">
        <v>10</v>
      </c>
      <c r="E26" s="19">
        <f>E42</f>
        <v>0</v>
      </c>
    </row>
    <row r="27" spans="1:11" ht="14">
      <c r="A27" s="8"/>
      <c r="B27" s="8"/>
    </row>
    <row r="28" spans="1:11" ht="13.5" thickBot="1"/>
    <row r="29" spans="1:11" ht="20.25" customHeight="1" thickBot="1">
      <c r="A29" s="128" t="s">
        <v>1</v>
      </c>
      <c r="B29" s="129"/>
      <c r="C29" s="9" t="s">
        <v>3</v>
      </c>
      <c r="D29" s="9" t="s">
        <v>2</v>
      </c>
      <c r="E29" s="10" t="s">
        <v>9</v>
      </c>
    </row>
    <row r="30" spans="1:11" ht="20.25" customHeight="1">
      <c r="A30" s="130" t="s">
        <v>64</v>
      </c>
      <c r="B30" s="131"/>
      <c r="C30" s="74"/>
      <c r="D30" s="64" t="str">
        <f>IF(C30="","",E30/C30)</f>
        <v/>
      </c>
      <c r="E30" s="11" t="str">
        <f>IF(C30="","",VLOOKUP(C30,G4:H22,2,FALSE))</f>
        <v/>
      </c>
    </row>
    <row r="31" spans="1:11" ht="20.25" customHeight="1">
      <c r="A31" s="132" t="s">
        <v>113</v>
      </c>
      <c r="B31" s="122"/>
      <c r="C31" s="75"/>
      <c r="D31" s="65" t="str">
        <f>IF(C31="","",VLOOKUP(C31,J4:L12,3,FALSE))</f>
        <v/>
      </c>
      <c r="E31" s="40" t="str">
        <f>IF(C31="","",VLOOKUP(C31,J4:L12,3,FALSE))</f>
        <v/>
      </c>
    </row>
    <row r="32" spans="1:11" ht="20.25" customHeight="1">
      <c r="A32" s="133" t="s">
        <v>114</v>
      </c>
      <c r="B32" s="134"/>
      <c r="C32" s="99"/>
      <c r="D32" s="24" t="str">
        <f>IF(C32="","",VLOOKUP(C32,J16:K25,2,FALSE))</f>
        <v/>
      </c>
      <c r="E32" s="52" t="str">
        <f>IF(C32="","",VLOOKUP(C32,J16:K25,2,FALSE))</f>
        <v/>
      </c>
    </row>
    <row r="33" spans="1:14" ht="20.25" customHeight="1">
      <c r="A33" s="121"/>
      <c r="B33" s="122"/>
      <c r="C33" s="25"/>
      <c r="D33" s="24"/>
      <c r="E33" s="40"/>
    </row>
    <row r="34" spans="1:14" ht="20.25" customHeight="1">
      <c r="A34" s="121"/>
      <c r="B34" s="122"/>
      <c r="C34" s="25"/>
      <c r="D34" s="24"/>
      <c r="E34" s="40" t="str">
        <f>IF(C34=0,"",C34*D34)</f>
        <v/>
      </c>
    </row>
    <row r="35" spans="1:14" ht="63" customHeight="1">
      <c r="A35" s="66"/>
      <c r="B35" s="67"/>
      <c r="C35" s="68"/>
      <c r="D35" s="68"/>
      <c r="E35" s="69"/>
    </row>
    <row r="36" spans="1:14" ht="22" customHeight="1">
      <c r="A36" s="136" t="str">
        <f>IF(C31="","",VLOOKUP(C31,J4:M12,4,FALSE))</f>
        <v/>
      </c>
      <c r="B36" s="137"/>
      <c r="C36" s="137"/>
      <c r="D36" s="137"/>
      <c r="E36" s="138"/>
    </row>
    <row r="37" spans="1:14" ht="47" customHeight="1">
      <c r="A37" s="82"/>
      <c r="B37" s="83"/>
      <c r="C37" s="83"/>
      <c r="D37" s="83"/>
      <c r="E37" s="84"/>
      <c r="N37" s="81"/>
    </row>
    <row r="38" spans="1:14" ht="22" customHeight="1">
      <c r="A38" s="125" t="str">
        <f>IF(C30="","",C30)</f>
        <v/>
      </c>
      <c r="B38" s="126"/>
      <c r="C38" s="104" t="str">
        <f>IF(C30="","",C30)</f>
        <v/>
      </c>
      <c r="D38" s="104"/>
      <c r="E38" s="105"/>
      <c r="N38" s="81"/>
    </row>
    <row r="39" spans="1:14" ht="59" customHeight="1" thickBot="1">
      <c r="A39" s="70"/>
      <c r="B39" s="71"/>
      <c r="C39" s="71"/>
      <c r="D39" s="71"/>
      <c r="E39" s="72"/>
      <c r="N39" s="81"/>
    </row>
    <row r="40" spans="1:14" ht="18.75" customHeight="1">
      <c r="A40" s="85" t="s">
        <v>82</v>
      </c>
      <c r="B40" s="86"/>
      <c r="C40" s="23"/>
      <c r="D40" s="101" t="s">
        <v>4</v>
      </c>
      <c r="E40" s="87">
        <f>SUM(E30:E37)</f>
        <v>0</v>
      </c>
      <c r="N40" s="81"/>
    </row>
    <row r="41" spans="1:14" ht="18.75" customHeight="1" thickBot="1">
      <c r="A41" s="13"/>
      <c r="B41" s="14"/>
      <c r="C41" s="21"/>
      <c r="D41" s="102" t="s">
        <v>5</v>
      </c>
      <c r="E41" s="15">
        <f>+E40*8%</f>
        <v>0</v>
      </c>
      <c r="N41" s="81"/>
    </row>
    <row r="42" spans="1:14" ht="18.75" customHeight="1" thickBot="1">
      <c r="A42" s="16"/>
      <c r="B42" s="17"/>
      <c r="C42" s="22"/>
      <c r="D42" s="103" t="s">
        <v>6</v>
      </c>
      <c r="E42" s="18">
        <f>E40+E41</f>
        <v>0</v>
      </c>
      <c r="N42" s="81"/>
    </row>
    <row r="43" spans="1:14" ht="13" hidden="1" customHeight="1">
      <c r="D43" s="3" t="s">
        <v>77</v>
      </c>
      <c r="N43" s="81"/>
    </row>
    <row r="44" spans="1:14" ht="13" hidden="1" customHeight="1">
      <c r="D44" s="48" t="s">
        <v>78</v>
      </c>
      <c r="E44" s="49">
        <v>5500</v>
      </c>
      <c r="N44" s="81"/>
    </row>
    <row r="45" spans="1:14" ht="13" hidden="1" customHeight="1">
      <c r="D45" s="48" t="s">
        <v>79</v>
      </c>
      <c r="E45" s="49">
        <v>8800</v>
      </c>
      <c r="N45" s="81"/>
    </row>
    <row r="46" spans="1:14">
      <c r="N46" s="81"/>
    </row>
    <row r="47" spans="1:14">
      <c r="N47" s="81"/>
    </row>
    <row r="48" spans="1:14">
      <c r="N48" s="81"/>
    </row>
    <row r="49" spans="1:14">
      <c r="N49" s="81"/>
    </row>
    <row r="50" spans="1:14">
      <c r="N50" s="81"/>
    </row>
    <row r="51" spans="1:14" hidden="1">
      <c r="A51" s="3" t="s">
        <v>71</v>
      </c>
    </row>
    <row r="52" spans="1:14" hidden="1">
      <c r="A52" s="3" t="s">
        <v>72</v>
      </c>
    </row>
    <row r="53" spans="1:14" hidden="1">
      <c r="A53" s="3" t="s">
        <v>75</v>
      </c>
    </row>
    <row r="54" spans="1:14" hidden="1">
      <c r="A54" s="3" t="s">
        <v>73</v>
      </c>
    </row>
    <row r="55" spans="1:14" hidden="1">
      <c r="A55" s="3" t="s">
        <v>74</v>
      </c>
    </row>
    <row r="56" spans="1:14" hidden="1">
      <c r="A56" s="51" t="s">
        <v>80</v>
      </c>
    </row>
    <row r="57" spans="1:14" hidden="1">
      <c r="A57" s="51" t="s">
        <v>76</v>
      </c>
    </row>
  </sheetData>
  <mergeCells count="11">
    <mergeCell ref="A1:E1"/>
    <mergeCell ref="A29:B29"/>
    <mergeCell ref="A30:B30"/>
    <mergeCell ref="A31:B31"/>
    <mergeCell ref="A32:B32"/>
    <mergeCell ref="A33:B33"/>
    <mergeCell ref="A34:B34"/>
    <mergeCell ref="D3:E3"/>
    <mergeCell ref="A36:E36"/>
    <mergeCell ref="C38:E38"/>
    <mergeCell ref="A38:B38"/>
  </mergeCells>
  <phoneticPr fontId="2"/>
  <dataValidations count="4">
    <dataValidation type="list" allowBlank="1" showInputMessage="1" showErrorMessage="1" sqref="C30" xr:uid="{D04E2693-A8CB-43F6-8162-1DA45562D5F7}">
      <formula1>$G$4:$G$22</formula1>
    </dataValidation>
    <dataValidation type="list" allowBlank="1" showInputMessage="1" showErrorMessage="1" sqref="C31" xr:uid="{CCD42760-B64B-42C5-B51D-1940657444CA}">
      <formula1>$J$4:$J$12</formula1>
    </dataValidation>
    <dataValidation type="list" allowBlank="1" showInputMessage="1" showErrorMessage="1" sqref="A33:B34" xr:uid="{00000000-0002-0000-0000-000000000000}">
      <formula1>#REF!</formula1>
    </dataValidation>
    <dataValidation type="list" allowBlank="1" showInputMessage="1" showErrorMessage="1" sqref="C32" xr:uid="{407ABA3E-3458-4AC9-89FE-5C187D0F0181}">
      <formula1>$J$16:$J$25</formula1>
    </dataValidation>
  </dataValidations>
  <hyperlinks>
    <hyperlink ref="M3" r:id="rId1" xr:uid="{6E0B4FB5-AF24-4524-BBCC-FF8789E80530}"/>
    <hyperlink ref="A11" r:id="rId2" xr:uid="{D9772AEC-86CD-4AC6-9C6C-CD54DF3CA748}"/>
  </hyperlinks>
  <printOptions horizontalCentered="1"/>
  <pageMargins left="0.59055118110236227" right="0.59055118110236227" top="0.98425196850393704" bottom="0.59055118110236227" header="0.51181102362204722" footer="0.51181102362204722"/>
  <pageSetup paperSize="9" scale="91"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showGridLines="0" topLeftCell="A15" zoomScaleNormal="100" workbookViewId="0">
      <selection activeCell="C10" sqref="C10:D10"/>
    </sheetView>
  </sheetViews>
  <sheetFormatPr defaultColWidth="9" defaultRowHeight="13"/>
  <cols>
    <col min="1" max="1" width="32.90625" style="3" customWidth="1"/>
    <col min="2" max="2" width="19.54296875" style="3" customWidth="1"/>
    <col min="3" max="4" width="17.453125" style="3" customWidth="1"/>
    <col min="5" max="5" width="9" style="3"/>
    <col min="6" max="6" width="17.08984375" style="53" hidden="1" customWidth="1"/>
    <col min="7" max="7" width="11.6328125" style="55" hidden="1" customWidth="1"/>
    <col min="8" max="8" width="3" style="53" hidden="1" customWidth="1"/>
    <col min="9" max="9" width="13.1796875" style="53" hidden="1" customWidth="1"/>
    <col min="10" max="10" width="14.81640625" style="53" hidden="1" customWidth="1"/>
    <col min="11" max="11" width="11.6328125" style="55" hidden="1" customWidth="1"/>
    <col min="12" max="12" width="12.90625" style="53" hidden="1" customWidth="1"/>
    <col min="13" max="16384" width="9" style="3"/>
  </cols>
  <sheetData>
    <row r="1" spans="1:4" ht="23.25" hidden="1" customHeight="1">
      <c r="A1" s="37" t="s">
        <v>17</v>
      </c>
      <c r="B1" s="34"/>
      <c r="C1" s="106" t="s">
        <v>18</v>
      </c>
      <c r="D1" s="107"/>
    </row>
    <row r="2" spans="1:4" ht="23.25" hidden="1" customHeight="1">
      <c r="A2" s="35"/>
      <c r="B2" s="35" t="s">
        <v>25</v>
      </c>
      <c r="C2" s="108" t="s">
        <v>70</v>
      </c>
      <c r="D2" s="109"/>
    </row>
    <row r="3" spans="1:4" ht="23.25" hidden="1" customHeight="1">
      <c r="A3" s="35"/>
      <c r="B3" s="35" t="s">
        <v>26</v>
      </c>
      <c r="C3" s="110"/>
      <c r="D3" s="111"/>
    </row>
    <row r="4" spans="1:4" ht="23.25" hidden="1" customHeight="1" thickBot="1"/>
    <row r="5" spans="1:4" ht="20" thickTop="1" thickBot="1">
      <c r="A5" s="112" t="s">
        <v>11</v>
      </c>
      <c r="B5" s="112"/>
      <c r="C5" s="112"/>
      <c r="D5" s="112"/>
    </row>
    <row r="6" spans="1:4" ht="19.5" thickTop="1">
      <c r="A6" s="20"/>
      <c r="B6" s="20"/>
      <c r="C6" s="20"/>
      <c r="D6" s="20"/>
    </row>
    <row r="7" spans="1:4" ht="17.25" customHeight="1">
      <c r="A7"/>
      <c r="B7"/>
      <c r="C7" s="117" t="s">
        <v>67</v>
      </c>
      <c r="D7" s="118"/>
    </row>
    <row r="8" spans="1:4" ht="24.75" customHeight="1">
      <c r="A8"/>
      <c r="B8"/>
      <c r="C8" s="119">
        <f ca="1">NOW()</f>
        <v>43528.930439351854</v>
      </c>
      <c r="D8" s="120"/>
    </row>
    <row r="9" spans="1:4" ht="19.5" customHeight="1">
      <c r="A9"/>
      <c r="B9"/>
      <c r="C9" s="117" t="s">
        <v>66</v>
      </c>
      <c r="D9" s="118"/>
    </row>
    <row r="10" spans="1:4" ht="25.5" customHeight="1">
      <c r="A10" t="s">
        <v>84</v>
      </c>
      <c r="B10"/>
      <c r="C10" s="119"/>
      <c r="D10" s="120"/>
    </row>
    <row r="11" spans="1:4">
      <c r="A11" s="1" t="s">
        <v>94</v>
      </c>
      <c r="B11" s="38"/>
      <c r="C11" s="45" t="s">
        <v>68</v>
      </c>
      <c r="D11" s="36"/>
    </row>
    <row r="12" spans="1:4" ht="14">
      <c r="A12" s="38" t="str">
        <f>見積書!D15</f>
        <v>担当：クラレボ事業部</v>
      </c>
      <c r="B12" s="2"/>
      <c r="C12" s="46" t="s">
        <v>69</v>
      </c>
      <c r="D12" s="36"/>
    </row>
    <row r="13" spans="1:4">
      <c r="A13" s="3" t="str">
        <f>見積書!D16</f>
        <v xml:space="preserve">          林将彦</v>
      </c>
      <c r="C13"/>
      <c r="D13"/>
    </row>
    <row r="14" spans="1:4">
      <c r="A14" s="1" t="s">
        <v>91</v>
      </c>
      <c r="B14" s="27" t="s">
        <v>12</v>
      </c>
      <c r="C14" s="113" t="str">
        <f>見積書!A7</f>
        <v>株式会社○○○○○○</v>
      </c>
      <c r="D14" s="113"/>
    </row>
    <row r="15" spans="1:4">
      <c r="A15" s="1" t="s">
        <v>112</v>
      </c>
      <c r="B15" s="27" t="s">
        <v>13</v>
      </c>
      <c r="C15" s="113" t="str">
        <f>見積書!A5</f>
        <v>〒xxx-xxxx</v>
      </c>
      <c r="D15" s="113"/>
    </row>
    <row r="16" spans="1:4" ht="14">
      <c r="A16" s="2"/>
      <c r="B16" s="27"/>
      <c r="C16" s="113" t="str">
        <f>見積書!A6</f>
        <v>○○○県○○○○○○</v>
      </c>
      <c r="D16" s="113"/>
    </row>
    <row r="17" spans="1:12">
      <c r="A17" s="1" t="s">
        <v>85</v>
      </c>
      <c r="B17" s="27" t="s">
        <v>14</v>
      </c>
      <c r="C17" s="113" t="str">
        <f>見積書!A8</f>
        <v>代表</v>
      </c>
      <c r="D17" s="113"/>
    </row>
    <row r="18" spans="1:12" ht="14">
      <c r="A18" s="2" t="s">
        <v>86</v>
      </c>
      <c r="B18" s="27" t="s">
        <v>15</v>
      </c>
      <c r="C18" s="1" t="str">
        <f>見積書!A9</f>
        <v>○○○○○</v>
      </c>
      <c r="D18" s="1"/>
    </row>
    <row r="19" spans="1:12" ht="14">
      <c r="A19" s="2" t="s">
        <v>87</v>
      </c>
      <c r="B19" s="73" t="s">
        <v>104</v>
      </c>
      <c r="C19" s="114" t="str">
        <f>見積書!A10</f>
        <v>00-1234-5678</v>
      </c>
      <c r="D19" s="114"/>
    </row>
    <row r="20" spans="1:12" ht="14" customHeight="1">
      <c r="A20" s="1"/>
      <c r="B20" s="73" t="s">
        <v>105</v>
      </c>
      <c r="C20" s="115" t="str">
        <f>見積書!A11</f>
        <v>xxx@xxxxx.co.jp</v>
      </c>
      <c r="D20" s="116"/>
    </row>
    <row r="21" spans="1:12" ht="25.5" customHeight="1">
      <c r="A21" s="1"/>
      <c r="B21" s="1"/>
    </row>
    <row r="22" spans="1:12">
      <c r="A22" s="1" t="s">
        <v>59</v>
      </c>
      <c r="B22" s="1"/>
      <c r="C22"/>
      <c r="D22"/>
    </row>
    <row r="24" spans="1:12" ht="14">
      <c r="A24" s="8" t="str">
        <f>+見積書!A25</f>
        <v>件名 ： 自動翻訳サービス「T-4OO」</v>
      </c>
    </row>
    <row r="25" spans="1:12" ht="14">
      <c r="C25" s="33" t="s">
        <v>60</v>
      </c>
      <c r="D25" s="19">
        <f>見積書!E26</f>
        <v>0</v>
      </c>
    </row>
    <row r="26" spans="1:12" ht="13.5" thickBot="1">
      <c r="F26" s="53" t="s">
        <v>95</v>
      </c>
      <c r="I26" s="53" t="s">
        <v>96</v>
      </c>
    </row>
    <row r="27" spans="1:12" ht="26.25" customHeight="1" thickBot="1">
      <c r="A27" s="29" t="s">
        <v>1</v>
      </c>
      <c r="B27" s="30" t="s">
        <v>3</v>
      </c>
      <c r="C27" s="30" t="s">
        <v>2</v>
      </c>
      <c r="D27" s="31" t="s">
        <v>61</v>
      </c>
      <c r="F27" s="56" t="s">
        <v>97</v>
      </c>
      <c r="G27" s="60" t="s">
        <v>98</v>
      </c>
      <c r="I27" s="57" t="s">
        <v>101</v>
      </c>
      <c r="J27" s="57" t="s">
        <v>99</v>
      </c>
      <c r="K27" s="60" t="s">
        <v>102</v>
      </c>
      <c r="L27" s="60" t="s">
        <v>100</v>
      </c>
    </row>
    <row r="28" spans="1:12" ht="21.75" customHeight="1">
      <c r="A28" s="28" t="str">
        <f>IF(+見積書!A30=0,"　",+見積書!A30)</f>
        <v>アカウント料</v>
      </c>
      <c r="B28" s="88" t="str">
        <f>IF(見積書!C30="","",見積書!C30)</f>
        <v/>
      </c>
      <c r="C28" s="64" t="str">
        <f>IF(B28="","",D28/B28)</f>
        <v/>
      </c>
      <c r="D28" s="12" t="str">
        <f>IF(B28="","",VLOOKUP(B28,F28:G48,2,FALSE))</f>
        <v/>
      </c>
      <c r="F28" s="54">
        <v>1</v>
      </c>
      <c r="G28" s="59">
        <v>100000</v>
      </c>
      <c r="I28" s="58">
        <v>10</v>
      </c>
      <c r="J28" s="61">
        <v>330</v>
      </c>
      <c r="K28" s="59">
        <v>120000</v>
      </c>
      <c r="L28" s="62">
        <v>1.2</v>
      </c>
    </row>
    <row r="29" spans="1:12" ht="21.75" customHeight="1">
      <c r="A29" s="47" t="str">
        <f>IF(+見積書!A31=0,"　",+見積書!A31)</f>
        <v>自動翻訳 T-4OO年間利用料</v>
      </c>
      <c r="B29" s="63" t="str">
        <f>IF(見積書!C31="","",見積書!C31)</f>
        <v/>
      </c>
      <c r="C29" s="65" t="str">
        <f>IF(見積書!D31="","",見積書!D31)</f>
        <v/>
      </c>
      <c r="D29" s="12" t="str">
        <f>IF(見積書!D31="","",見積書!D31)</f>
        <v/>
      </c>
      <c r="F29" s="54">
        <v>2</v>
      </c>
      <c r="G29" s="59">
        <v>120000</v>
      </c>
      <c r="I29" s="58">
        <v>24</v>
      </c>
      <c r="J29" s="61">
        <v>800</v>
      </c>
      <c r="K29" s="59">
        <v>240000</v>
      </c>
      <c r="L29" s="62">
        <v>1</v>
      </c>
    </row>
    <row r="30" spans="1:12" ht="21.75" customHeight="1">
      <c r="A30" s="89" t="str">
        <f>IF(+見積書!A32=0,"　",+見積書!A32)</f>
        <v>自動翻訳 T-4OOLite (英語) 年間利用料</v>
      </c>
      <c r="B30" s="100" t="str">
        <f>IF(見積書!C32="","",見積書!C32)</f>
        <v/>
      </c>
      <c r="C30" s="44" t="str">
        <f>IF(見積書!D32="","",見積書!D32)</f>
        <v/>
      </c>
      <c r="D30" s="12" t="str">
        <f>IF(見積書!D32="","",見積書!D32)</f>
        <v/>
      </c>
      <c r="F30" s="54">
        <v>3</v>
      </c>
      <c r="G30" s="59">
        <v>130000</v>
      </c>
      <c r="I30" s="58">
        <v>45</v>
      </c>
      <c r="J30" s="61">
        <v>1500</v>
      </c>
      <c r="K30" s="59">
        <v>360000</v>
      </c>
      <c r="L30" s="62">
        <v>0.8</v>
      </c>
    </row>
    <row r="31" spans="1:12" ht="21.75" customHeight="1">
      <c r="A31" s="28" t="str">
        <f>IF(+見積書!A33=0,"　",+見積書!A33)</f>
        <v>　</v>
      </c>
      <c r="B31" s="32" t="str">
        <f>IF(見積書!C33=0," ",見積書!C33)</f>
        <v xml:space="preserve"> </v>
      </c>
      <c r="C31" s="44" t="str">
        <f>IF(見積書!D33=0," ",見積書!D33)</f>
        <v xml:space="preserve"> </v>
      </c>
      <c r="D31" s="12" t="str">
        <f>IF(B31=" ","",+B31*C31)</f>
        <v/>
      </c>
      <c r="F31" s="54">
        <v>4</v>
      </c>
      <c r="G31" s="59">
        <v>140000</v>
      </c>
      <c r="I31" s="58">
        <v>100</v>
      </c>
      <c r="J31" s="61">
        <v>3300</v>
      </c>
      <c r="K31" s="59">
        <v>700000</v>
      </c>
      <c r="L31" s="62">
        <v>0.7</v>
      </c>
    </row>
    <row r="32" spans="1:12" ht="21.75" customHeight="1">
      <c r="A32" s="28" t="str">
        <f>IF(+見積書!A34=0,"　",+見積書!A34)</f>
        <v>　</v>
      </c>
      <c r="B32" s="32" t="str">
        <f>IF(見積書!C34=0," ",見積書!C34)</f>
        <v xml:space="preserve"> </v>
      </c>
      <c r="C32" s="44" t="str">
        <f>IF(見積書!D34=0," ",見積書!D34)</f>
        <v xml:space="preserve"> </v>
      </c>
      <c r="D32" s="12" t="str">
        <f>IF(B32=" ","",+B32*C32)</f>
        <v/>
      </c>
      <c r="F32" s="54">
        <v>5</v>
      </c>
      <c r="G32" s="59">
        <v>150000</v>
      </c>
      <c r="I32" s="58">
        <v>250</v>
      </c>
      <c r="J32" s="61">
        <v>8300</v>
      </c>
      <c r="K32" s="59">
        <v>1500000</v>
      </c>
      <c r="L32" s="62">
        <v>0.6</v>
      </c>
    </row>
    <row r="33" spans="1:19" ht="63" customHeight="1">
      <c r="A33" s="66"/>
      <c r="B33" s="68"/>
      <c r="C33" s="68"/>
      <c r="D33" s="69"/>
      <c r="F33" s="3"/>
      <c r="G33" s="41">
        <v>2</v>
      </c>
      <c r="H33" s="42">
        <f>+I33/G33</f>
        <v>115000</v>
      </c>
      <c r="I33" s="42">
        <v>230000</v>
      </c>
      <c r="J33" s="3"/>
      <c r="K33" s="3"/>
      <c r="M33" s="55"/>
      <c r="N33" s="53"/>
      <c r="O33" s="53"/>
      <c r="P33" s="53"/>
      <c r="Q33" s="55"/>
      <c r="R33" s="53"/>
    </row>
    <row r="34" spans="1:19" ht="22" customHeight="1">
      <c r="A34" s="136" t="str">
        <f>見積書!A36</f>
        <v/>
      </c>
      <c r="B34" s="137"/>
      <c r="C34" s="137"/>
      <c r="D34" s="138"/>
      <c r="F34" s="3"/>
      <c r="G34" s="41">
        <v>3</v>
      </c>
      <c r="H34" s="43" t="s">
        <v>65</v>
      </c>
      <c r="I34" s="42">
        <v>290000</v>
      </c>
      <c r="J34" s="3"/>
      <c r="K34" s="3"/>
      <c r="M34" s="55"/>
      <c r="N34" s="53"/>
      <c r="O34" s="53"/>
      <c r="P34" s="53"/>
      <c r="Q34" s="55"/>
      <c r="R34" s="53"/>
    </row>
    <row r="35" spans="1:19" ht="47" customHeight="1">
      <c r="A35" s="82"/>
      <c r="B35" s="83"/>
      <c r="C35" s="83"/>
      <c r="D35" s="84"/>
      <c r="F35" s="3"/>
      <c r="G35" s="41">
        <v>4</v>
      </c>
      <c r="H35" s="42">
        <f>+I35/G35</f>
        <v>0</v>
      </c>
      <c r="I35" s="42"/>
      <c r="J35" s="3"/>
      <c r="K35" s="3"/>
      <c r="M35" s="55"/>
      <c r="N35" s="53"/>
      <c r="O35" s="53"/>
      <c r="P35" s="53"/>
      <c r="Q35" s="55"/>
      <c r="R35" s="53"/>
      <c r="S35" s="81"/>
    </row>
    <row r="36" spans="1:19" ht="22" customHeight="1">
      <c r="A36" s="90" t="str">
        <f>IF(B28="","",B28)</f>
        <v/>
      </c>
      <c r="B36" s="104" t="str">
        <f>IF(B28="","",B28)</f>
        <v/>
      </c>
      <c r="C36" s="104"/>
      <c r="D36" s="105"/>
      <c r="F36" s="3"/>
      <c r="G36" s="41"/>
      <c r="H36" s="42"/>
      <c r="I36" s="42"/>
      <c r="J36" s="3"/>
      <c r="K36" s="3"/>
      <c r="M36" s="55"/>
      <c r="N36" s="53"/>
      <c r="O36" s="53"/>
      <c r="P36" s="53"/>
      <c r="Q36" s="55"/>
      <c r="R36" s="53"/>
      <c r="S36" s="81"/>
    </row>
    <row r="37" spans="1:19" ht="59" customHeight="1" thickBot="1">
      <c r="A37" s="82"/>
      <c r="B37" s="83"/>
      <c r="C37" s="83"/>
      <c r="D37" s="84"/>
      <c r="F37" s="3"/>
      <c r="G37" s="41"/>
      <c r="H37" s="42"/>
      <c r="I37" s="42"/>
      <c r="J37" s="3"/>
      <c r="K37" s="3"/>
      <c r="M37" s="55"/>
      <c r="N37" s="53"/>
      <c r="O37" s="53"/>
      <c r="P37" s="53"/>
      <c r="Q37" s="55"/>
      <c r="R37" s="53"/>
      <c r="S37" s="81"/>
    </row>
    <row r="38" spans="1:19" ht="18.75" customHeight="1">
      <c r="A38" s="85"/>
      <c r="B38" s="91"/>
      <c r="C38" s="39" t="s">
        <v>62</v>
      </c>
      <c r="D38" s="11">
        <f>見積書!E40</f>
        <v>0</v>
      </c>
      <c r="F38" s="54">
        <v>9</v>
      </c>
      <c r="G38" s="59">
        <v>190000</v>
      </c>
    </row>
    <row r="39" spans="1:19" ht="18.75" customHeight="1">
      <c r="A39" s="92"/>
      <c r="B39" s="93"/>
      <c r="C39" s="94" t="s">
        <v>5</v>
      </c>
      <c r="D39" s="40">
        <f>見積書!E41</f>
        <v>0</v>
      </c>
      <c r="F39" s="54">
        <v>10</v>
      </c>
      <c r="G39" s="59">
        <v>200000</v>
      </c>
    </row>
    <row r="40" spans="1:19" ht="18.75" customHeight="1" thickBot="1">
      <c r="A40" s="95"/>
      <c r="B40" s="96"/>
      <c r="C40" s="97" t="s">
        <v>63</v>
      </c>
      <c r="D40" s="98">
        <f>見積書!E42</f>
        <v>0</v>
      </c>
      <c r="F40" s="54">
        <v>20</v>
      </c>
      <c r="G40" s="59">
        <v>250000</v>
      </c>
    </row>
    <row r="41" spans="1:19" ht="11.25" hidden="1" customHeight="1">
      <c r="C41" s="3" t="s">
        <v>77</v>
      </c>
      <c r="F41" s="54">
        <v>30</v>
      </c>
      <c r="G41" s="59">
        <v>300000</v>
      </c>
    </row>
    <row r="42" spans="1:19" ht="13.5" hidden="1" customHeight="1">
      <c r="C42" s="48" t="s">
        <v>78</v>
      </c>
      <c r="D42" s="49">
        <f>見積書!E44</f>
        <v>5500</v>
      </c>
      <c r="F42" s="54">
        <v>40</v>
      </c>
      <c r="G42" s="59">
        <v>350000</v>
      </c>
    </row>
    <row r="43" spans="1:19" ht="13.5" hidden="1" customHeight="1">
      <c r="C43" s="48" t="s">
        <v>79</v>
      </c>
      <c r="D43" s="49">
        <f>見積書!E45</f>
        <v>8800</v>
      </c>
      <c r="F43" s="54">
        <v>50</v>
      </c>
      <c r="G43" s="59">
        <v>400000</v>
      </c>
    </row>
    <row r="44" spans="1:19" ht="10" customHeight="1">
      <c r="C44" s="4"/>
      <c r="D44" s="50"/>
      <c r="F44" s="54">
        <v>60</v>
      </c>
      <c r="G44" s="59">
        <v>450000</v>
      </c>
    </row>
    <row r="45" spans="1:19">
      <c r="A45" t="s">
        <v>81</v>
      </c>
      <c r="F45" s="54">
        <v>70</v>
      </c>
      <c r="G45" s="59">
        <v>500000</v>
      </c>
    </row>
    <row r="46" spans="1:19">
      <c r="F46" s="54">
        <v>80</v>
      </c>
      <c r="G46" s="59">
        <v>550000</v>
      </c>
    </row>
    <row r="47" spans="1:19">
      <c r="F47" s="54">
        <v>90</v>
      </c>
      <c r="G47" s="59">
        <v>600000</v>
      </c>
    </row>
    <row r="48" spans="1:19">
      <c r="F48" s="54">
        <v>100</v>
      </c>
      <c r="G48" s="59">
        <v>650000</v>
      </c>
    </row>
  </sheetData>
  <mergeCells count="15">
    <mergeCell ref="B36:D36"/>
    <mergeCell ref="A34:D34"/>
    <mergeCell ref="C1:D1"/>
    <mergeCell ref="C2:D3"/>
    <mergeCell ref="A5:D5"/>
    <mergeCell ref="C14:D14"/>
    <mergeCell ref="C19:D19"/>
    <mergeCell ref="C20:D20"/>
    <mergeCell ref="C15:D15"/>
    <mergeCell ref="C7:D7"/>
    <mergeCell ref="C17:D17"/>
    <mergeCell ref="C8:D8"/>
    <mergeCell ref="C9:D9"/>
    <mergeCell ref="C10:D10"/>
    <mergeCell ref="C16:D16"/>
  </mergeCells>
  <phoneticPr fontId="2"/>
  <dataValidations count="2">
    <dataValidation type="list" showInputMessage="1" showErrorMessage="1" sqref="A2" xr:uid="{00000000-0002-0000-0100-000000000000}">
      <formula1>【アカウント】</formula1>
    </dataValidation>
    <dataValidation type="list" allowBlank="1" showInputMessage="1" showErrorMessage="1" sqref="A3" xr:uid="{00000000-0002-0000-0100-000001000000}">
      <formula1>【オプション】</formula1>
    </dataValidation>
  </dataValidations>
  <hyperlinks>
    <hyperlink ref="L27" r:id="rId1" xr:uid="{763BDA29-44C2-4061-A91D-71610607E851}"/>
  </hyperlinks>
  <printOptions horizontalCentered="1"/>
  <pageMargins left="0.59055118110236227" right="0.59055118110236227" top="0.59055118110236227" bottom="0.59055118110236227" header="0.51181102362204722" footer="0.51181102362204722"/>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6"/>
  <sheetViews>
    <sheetView topLeftCell="A39" workbookViewId="0">
      <selection activeCell="A48" sqref="A48"/>
    </sheetView>
  </sheetViews>
  <sheetFormatPr defaultRowHeight="13"/>
  <cols>
    <col min="1" max="1" width="35.6328125" bestFit="1" customWidth="1"/>
  </cols>
  <sheetData>
    <row r="1" spans="1:1">
      <c r="A1" t="s">
        <v>19</v>
      </c>
    </row>
    <row r="3" spans="1:1">
      <c r="A3" t="s">
        <v>20</v>
      </c>
    </row>
    <row r="4" spans="1:1">
      <c r="A4" t="s">
        <v>21</v>
      </c>
    </row>
    <row r="5" spans="1:1">
      <c r="A5" t="s">
        <v>22</v>
      </c>
    </row>
    <row r="6" spans="1:1">
      <c r="A6" t="s">
        <v>23</v>
      </c>
    </row>
    <row r="11" spans="1:1">
      <c r="A11" t="s">
        <v>24</v>
      </c>
    </row>
    <row r="13" spans="1:1">
      <c r="A13" t="s">
        <v>27</v>
      </c>
    </row>
    <row r="14" spans="1:1">
      <c r="A14" t="s">
        <v>28</v>
      </c>
    </row>
    <row r="15" spans="1:1">
      <c r="A15" t="s">
        <v>29</v>
      </c>
    </row>
    <row r="16" spans="1: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c r="A25" t="s">
        <v>39</v>
      </c>
    </row>
    <row r="26" spans="1:1">
      <c r="A26" t="s">
        <v>40</v>
      </c>
    </row>
    <row r="27" spans="1:1">
      <c r="A27" t="s">
        <v>41</v>
      </c>
    </row>
    <row r="28" spans="1:1">
      <c r="A28" t="s">
        <v>42</v>
      </c>
    </row>
    <row r="29" spans="1:1">
      <c r="A29" t="s">
        <v>43</v>
      </c>
    </row>
    <row r="30" spans="1:1">
      <c r="A30" t="s">
        <v>44</v>
      </c>
    </row>
    <row r="31" spans="1:1">
      <c r="A31" t="s">
        <v>45</v>
      </c>
    </row>
    <row r="32" spans="1:1">
      <c r="A32" t="s">
        <v>46</v>
      </c>
    </row>
    <row r="33" spans="1:1">
      <c r="A33" t="s">
        <v>47</v>
      </c>
    </row>
    <row r="34" spans="1:1">
      <c r="A34" t="s">
        <v>48</v>
      </c>
    </row>
    <row r="35" spans="1:1">
      <c r="A35" t="s">
        <v>49</v>
      </c>
    </row>
    <row r="36" spans="1:1">
      <c r="A36" t="s">
        <v>50</v>
      </c>
    </row>
    <row r="37" spans="1:1">
      <c r="A37" t="s">
        <v>51</v>
      </c>
    </row>
    <row r="38" spans="1:1">
      <c r="A38" t="s">
        <v>52</v>
      </c>
    </row>
    <row r="39" spans="1:1">
      <c r="A39" t="s">
        <v>53</v>
      </c>
    </row>
    <row r="40" spans="1:1">
      <c r="A40" t="s">
        <v>54</v>
      </c>
    </row>
    <row r="41" spans="1:1">
      <c r="A41" t="s">
        <v>55</v>
      </c>
    </row>
    <row r="43" spans="1:1">
      <c r="A43" t="s">
        <v>56</v>
      </c>
    </row>
    <row r="45" spans="1:1">
      <c r="A45">
        <v>2007</v>
      </c>
    </row>
    <row r="46" spans="1:1">
      <c r="A46">
        <v>2008</v>
      </c>
    </row>
    <row r="47" spans="1:1">
      <c r="A47">
        <v>2009</v>
      </c>
    </row>
    <row r="49" spans="1:1">
      <c r="A49" t="s">
        <v>57</v>
      </c>
    </row>
    <row r="51" spans="1:1">
      <c r="A51">
        <v>1</v>
      </c>
    </row>
    <row r="52" spans="1:1">
      <c r="A52">
        <v>2</v>
      </c>
    </row>
    <row r="53" spans="1:1">
      <c r="A53">
        <v>3</v>
      </c>
    </row>
    <row r="54" spans="1:1">
      <c r="A54">
        <v>4</v>
      </c>
    </row>
    <row r="55" spans="1:1">
      <c r="A55">
        <v>5</v>
      </c>
    </row>
    <row r="56" spans="1:1">
      <c r="A56">
        <v>6</v>
      </c>
    </row>
    <row r="57" spans="1:1">
      <c r="A57">
        <v>7</v>
      </c>
    </row>
    <row r="58" spans="1:1">
      <c r="A58">
        <v>8</v>
      </c>
    </row>
    <row r="59" spans="1:1">
      <c r="A59">
        <v>9</v>
      </c>
    </row>
    <row r="60" spans="1:1">
      <c r="A60">
        <v>10</v>
      </c>
    </row>
    <row r="61" spans="1:1">
      <c r="A61">
        <v>11</v>
      </c>
    </row>
    <row r="62" spans="1:1">
      <c r="A62">
        <v>12</v>
      </c>
    </row>
    <row r="64" spans="1:1">
      <c r="A64" t="s">
        <v>58</v>
      </c>
    </row>
    <row r="66" spans="1:1">
      <c r="A66">
        <v>1</v>
      </c>
    </row>
    <row r="67" spans="1:1">
      <c r="A67">
        <v>2</v>
      </c>
    </row>
    <row r="68" spans="1:1">
      <c r="A68">
        <v>3</v>
      </c>
    </row>
    <row r="69" spans="1:1">
      <c r="A69">
        <v>4</v>
      </c>
    </row>
    <row r="70" spans="1:1">
      <c r="A70">
        <v>5</v>
      </c>
    </row>
    <row r="71" spans="1:1">
      <c r="A71">
        <v>6</v>
      </c>
    </row>
    <row r="72" spans="1:1">
      <c r="A72">
        <v>7</v>
      </c>
    </row>
    <row r="73" spans="1:1">
      <c r="A73">
        <v>8</v>
      </c>
    </row>
    <row r="74" spans="1:1">
      <c r="A74">
        <v>9</v>
      </c>
    </row>
    <row r="75" spans="1:1">
      <c r="A75">
        <v>10</v>
      </c>
    </row>
    <row r="76" spans="1:1">
      <c r="A76">
        <v>11</v>
      </c>
    </row>
    <row r="77" spans="1:1">
      <c r="A77">
        <v>12</v>
      </c>
    </row>
    <row r="78" spans="1:1">
      <c r="A78">
        <v>13</v>
      </c>
    </row>
    <row r="79" spans="1:1">
      <c r="A79">
        <v>14</v>
      </c>
    </row>
    <row r="80" spans="1:1">
      <c r="A80">
        <v>15</v>
      </c>
    </row>
    <row r="81" spans="1:1">
      <c r="A81">
        <v>16</v>
      </c>
    </row>
    <row r="82" spans="1:1">
      <c r="A82">
        <v>17</v>
      </c>
    </row>
    <row r="83" spans="1:1">
      <c r="A83">
        <v>18</v>
      </c>
    </row>
    <row r="84" spans="1:1">
      <c r="A84">
        <v>19</v>
      </c>
    </row>
    <row r="85" spans="1:1">
      <c r="A85">
        <v>20</v>
      </c>
    </row>
    <row r="86" spans="1:1">
      <c r="A86">
        <v>21</v>
      </c>
    </row>
    <row r="87" spans="1:1">
      <c r="A87">
        <v>22</v>
      </c>
    </row>
    <row r="88" spans="1:1">
      <c r="A88">
        <v>23</v>
      </c>
    </row>
    <row r="89" spans="1:1">
      <c r="A89">
        <v>24</v>
      </c>
    </row>
    <row r="90" spans="1:1">
      <c r="A90">
        <v>25</v>
      </c>
    </row>
    <row r="91" spans="1:1">
      <c r="A91">
        <v>26</v>
      </c>
    </row>
    <row r="92" spans="1:1">
      <c r="A92">
        <v>27</v>
      </c>
    </row>
    <row r="93" spans="1:1">
      <c r="A93">
        <v>28</v>
      </c>
    </row>
    <row r="94" spans="1:1">
      <c r="A94">
        <v>29</v>
      </c>
    </row>
    <row r="95" spans="1:1">
      <c r="A95">
        <v>30</v>
      </c>
    </row>
    <row r="96" spans="1:1">
      <c r="A96">
        <v>31</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見積書</vt:lpstr>
      <vt:lpstr>申込書</vt:lpstr>
      <vt:lpstr>触るな</vt:lpstr>
      <vt:lpstr>【アカウント】</vt:lpstr>
      <vt:lpstr>【オプション】</vt:lpstr>
      <vt:lpstr>【月】</vt:lpstr>
      <vt:lpstr>【日】</vt:lpstr>
      <vt:lpstr>【年】</vt:lpstr>
      <vt:lpstr>見積書!Print_Area</vt:lpstr>
      <vt:lpstr>申込書!Print_Area</vt:lpstr>
    </vt:vector>
  </TitlesOfParts>
  <Company>glova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m-shigeta</dc:creator>
  <cp:lastModifiedBy>林将彦</cp:lastModifiedBy>
  <cp:lastPrinted>2019-03-04T11:08:38Z</cp:lastPrinted>
  <dcterms:created xsi:type="dcterms:W3CDTF">2006-07-19T04:30:01Z</dcterms:created>
  <dcterms:modified xsi:type="dcterms:W3CDTF">2019-03-04T13:20:06Z</dcterms:modified>
</cp:coreProperties>
</file>